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60" windowWidth="15480" windowHeight="11220" tabRatio="906" activeTab="0"/>
  </bookViews>
  <sheets>
    <sheet name="Előzetes hatásvizsgálat" sheetId="1" r:id="rId1"/>
    <sheet name="Javaslat_I" sheetId="2" state="hidden" r:id="rId2"/>
    <sheet name="Javaslat_II" sheetId="3" r:id="rId3"/>
    <sheet name="Borító" sheetId="4" r:id="rId4"/>
    <sheet name="Tartalomjegyzék" sheetId="5" r:id="rId5"/>
    <sheet name="1. melléklet" sheetId="6" r:id="rId6"/>
    <sheet name="2. melléklet" sheetId="7" r:id="rId7"/>
    <sheet name="3. melléklet" sheetId="8" state="hidden" r:id="rId8"/>
    <sheet name="4. melléklet" sheetId="9" r:id="rId9"/>
    <sheet name="5. melléklet" sheetId="10" r:id="rId10"/>
    <sheet name="6. melléklet" sheetId="11" r:id="rId11"/>
    <sheet name="7. melléklet" sheetId="12" r:id="rId12"/>
    <sheet name="8. melléklet" sheetId="13" state="hidden" r:id="rId13"/>
    <sheet name="9. melléklet" sheetId="14" state="hidden" r:id="rId14"/>
    <sheet name="10. melléklet" sheetId="15" r:id="rId15"/>
    <sheet name="11. melléklet" sheetId="16" state="hidden" r:id="rId16"/>
    <sheet name="12. melléklet" sheetId="17" r:id="rId17"/>
  </sheets>
  <externalReferences>
    <externalReference r:id="rId20"/>
  </externalReferences>
  <definedNames>
    <definedName name="_xlfn._FV" hidden="1">#NAME?</definedName>
    <definedName name="_xlfn.ANCHORARRAY" hidden="1">#NAME?</definedName>
    <definedName name="enczi">'[1]rszakfössz'!$D$123</definedName>
    <definedName name="_xlnm.Print_Titles" localSheetId="16">'12. melléklet'!$1:$7</definedName>
    <definedName name="_xlnm.Print_Titles" localSheetId="10">'6. melléklet'!$3:$8</definedName>
    <definedName name="_xlnm.Print_Titles" localSheetId="11">'7. melléklet'!$1:$12</definedName>
    <definedName name="_xlnm.Print_Titles" localSheetId="12">'8. melléklet'!$2:$2</definedName>
    <definedName name="_xlnm.Print_Titles" localSheetId="1">'Javaslat_I'!$4:$6</definedName>
    <definedName name="_xlnm.Print_Titles" localSheetId="2">'Javaslat_II'!$4:$6</definedName>
    <definedName name="_xlnm.Print_Area" localSheetId="5">'1. melléklet'!$A$1:$L$128</definedName>
    <definedName name="_xlnm.Print_Area" localSheetId="6">'2. melléklet'!$A$1:$L$104</definedName>
    <definedName name="_xlnm.Print_Area" localSheetId="7">'3. melléklet'!$A$1:$L$104</definedName>
    <definedName name="_xlnm.Print_Area" localSheetId="8">'4. melléklet'!$A$1:$L$104</definedName>
    <definedName name="_xlnm.Print_Area" localSheetId="9">'5. melléklet'!$A$1:$L$104</definedName>
    <definedName name="_xlnm.Print_Area" localSheetId="10">'6. melléklet'!$A$1:$D$17</definedName>
    <definedName name="_xlnm.Print_Area" localSheetId="11">'7. melléklet'!$A$1:$L$55</definedName>
    <definedName name="_xlnm.Print_Area" localSheetId="12">'8. melléklet'!$A$1:$M$21</definedName>
    <definedName name="_xlnm.Print_Area" localSheetId="3">'Borító'!$A$1:$L$30</definedName>
    <definedName name="_xlnm.Print_Area" localSheetId="1">'Javaslat_I'!$A$1:$N$121</definedName>
    <definedName name="_xlnm.Print_Area" localSheetId="2">'Javaslat_II'!$A$1:$N$85</definedName>
    <definedName name="_xlnm.Print_Area" localSheetId="4">'Tartalomjegyzék'!$A$1:$B$15</definedName>
    <definedName name="OLE_LINK1" localSheetId="0">'Előzetes hatásvizsgálat'!#REF!</definedName>
    <definedName name="Z_D61A7A68_794A_487F_AE50_05CE890374C8_.wvu.PrintArea" localSheetId="12" hidden="1">'8. melléklet'!$B$2:$L$14</definedName>
    <definedName name="Z_D61A7A68_794A_487F_AE50_05CE890374C8_.wvu.PrintTitles" localSheetId="12" hidden="1">'8. melléklet'!$B:$B,'8. melléklet'!$2:$7</definedName>
  </definedNames>
  <calcPr fullCalcOnLoad="1"/>
</workbook>
</file>

<file path=xl/sharedStrings.xml><?xml version="1.0" encoding="utf-8"?>
<sst xmlns="http://schemas.openxmlformats.org/spreadsheetml/2006/main" count="2176" uniqueCount="593">
  <si>
    <t>- 1. melléklet</t>
  </si>
  <si>
    <t>- 2. melléklet</t>
  </si>
  <si>
    <t>- 3. melléklet</t>
  </si>
  <si>
    <t>- 4. melléklet</t>
  </si>
  <si>
    <t>- 5. melléklet</t>
  </si>
  <si>
    <t>- 6. melléklet</t>
  </si>
  <si>
    <t>- 7. melléklet</t>
  </si>
  <si>
    <t>Céltartalékok és általános tartalék</t>
  </si>
  <si>
    <t>adatok eFt-ban</t>
  </si>
  <si>
    <t>A</t>
  </si>
  <si>
    <t>B</t>
  </si>
  <si>
    <t>C</t>
  </si>
  <si>
    <t>D</t>
  </si>
  <si>
    <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</si>
  <si>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</si>
  <si>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</si>
  <si>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</si>
  <si>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</si>
  <si>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</si>
  <si>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</si>
  <si>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</si>
  <si>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</si>
  <si>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</si>
  <si>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</si>
  <si>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</si>
  <si>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</si>
  <si>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</si>
  <si>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</si>
  <si>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</si>
  <si>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</si>
  <si>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</si>
  <si>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</si>
  <si>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</si>
  <si>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</si>
  <si>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</si>
  <si>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</si>
  <si>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</si>
  <si>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</si>
  <si>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</si>
  <si>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</si>
  <si>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</si>
  <si>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</si>
  <si>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</si>
  <si>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</si>
  <si>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</si>
  <si>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</si>
  <si>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</si>
  <si>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</si>
  <si>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</si>
  <si>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</si>
  <si>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</si>
  <si>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</si>
  <si>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</si>
  <si>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</si>
  <si>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</si>
  <si>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</si>
  <si>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</si>
  <si>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</si>
  <si>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</si>
  <si>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</si>
  <si>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</si>
  <si>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</si>
  <si>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</si>
  <si>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</si>
  <si>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</si>
  <si>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</si>
  <si>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</si>
  <si>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</si>
  <si>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Összesen:</t>
  </si>
  <si>
    <t>55.</t>
  </si>
  <si>
    <t>56.</t>
  </si>
  <si>
    <t>CÉLTARTALÉKOK ÉS ÁLTALÁNOS TARTALÉK</t>
  </si>
  <si>
    <t xml:space="preserve"> </t>
  </si>
  <si>
    <t xml:space="preserve">Céltartalékok  </t>
  </si>
  <si>
    <t>Működési célú</t>
  </si>
  <si>
    <t>Fejlesztési célú</t>
  </si>
  <si>
    <t>Céltartalékok összesen</t>
  </si>
  <si>
    <t>Általános tartalékok összesen</t>
  </si>
  <si>
    <t>TARTALÉKOK ÖSSZESEN</t>
  </si>
  <si>
    <t>Összesen</t>
  </si>
  <si>
    <t>I.</t>
  </si>
  <si>
    <t>Működési bevételek</t>
  </si>
  <si>
    <t>Közhatalmi bevételek</t>
  </si>
  <si>
    <t>II.</t>
  </si>
  <si>
    <t>Felhalmozási bevételek</t>
  </si>
  <si>
    <t>III.</t>
  </si>
  <si>
    <t>Személyi juttatások</t>
  </si>
  <si>
    <t>Általános tartalék</t>
  </si>
  <si>
    <t>Megnevezés</t>
  </si>
  <si>
    <t>F</t>
  </si>
  <si>
    <t>G</t>
  </si>
  <si>
    <t>H</t>
  </si>
  <si>
    <t>I</t>
  </si>
  <si>
    <t>J</t>
  </si>
  <si>
    <t>K</t>
  </si>
  <si>
    <t>Felújítások</t>
  </si>
  <si>
    <t>L</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</si>
  <si>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</si>
  <si>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</si>
  <si>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</si>
  <si>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</si>
  <si>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</si>
  <si>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</si>
  <si>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</si>
  <si>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</si>
  <si>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</si>
  <si>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</si>
  <si>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</si>
  <si>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</si>
  <si>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</si>
  <si>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</si>
  <si>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</si>
  <si>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</si>
  <si>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</si>
  <si>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</si>
  <si>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</si>
  <si>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</si>
  <si>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</si>
  <si>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</si>
  <si>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</si>
  <si>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</si>
  <si>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</si>
  <si>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</si>
  <si>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</si>
  <si>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</si>
  <si>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</si>
  <si>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</si>
  <si>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</si>
  <si>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</si>
  <si>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</si>
  <si>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</si>
  <si>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</si>
  <si>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</si>
  <si>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</si>
  <si>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</si>
  <si>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</si>
  <si>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</si>
  <si>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</si>
  <si>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</si>
  <si>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</si>
  <si>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</si>
  <si>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</si>
  <si>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Beruházások</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</si>
  <si>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</si>
  <si>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</si>
  <si>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</si>
  <si>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</si>
  <si>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</si>
  <si>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</si>
  <si>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</si>
  <si>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</si>
  <si>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</si>
  <si>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</si>
  <si>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</si>
  <si>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</si>
  <si>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</si>
  <si>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Hitel-, kölcsönfelvétel államháztartáson kívülről</t>
  </si>
  <si>
    <t>Maradvány igénybevétele</t>
  </si>
  <si>
    <t>Munkaadókat terhelő járulékok és szociális hozzájárulási adó</t>
  </si>
  <si>
    <t>Dologi kiadások</t>
  </si>
  <si>
    <t>Egyéb működési célú kiadások</t>
  </si>
  <si>
    <t>Egyéb felhalmozási célú kiadások</t>
  </si>
  <si>
    <t>Felhalmozási célú visszatérítendő támogatások, kölcsönök nyújtása államháztartáson kívülre</t>
  </si>
  <si>
    <t>Felhalmozási célú céltartalék</t>
  </si>
  <si>
    <t>Maradvány igénybevétele működési célra</t>
  </si>
  <si>
    <t>Maradvány igénybevétele felhalmozási célra</t>
  </si>
  <si>
    <t>Ellátottak pénzbeli juttatásai</t>
  </si>
  <si>
    <t>Tartalomjegyzék</t>
  </si>
  <si>
    <t>Önkormányzatok működési támogatásai</t>
  </si>
  <si>
    <t>Egyéb működési célú támogatások bevételei államháztartáson belülről</t>
  </si>
  <si>
    <t>Egyéb felhalmozási célú támogatások bevételei államháztartáson belülről</t>
  </si>
  <si>
    <t>Jövedelemadók</t>
  </si>
  <si>
    <t>Vagyoni típusú adók</t>
  </si>
  <si>
    <t>Értékesítési és forgalmi adók</t>
  </si>
  <si>
    <t>Gépjárműadók</t>
  </si>
  <si>
    <t>Egyéb áruhasználati és szolgáltatási adók</t>
  </si>
  <si>
    <t>Készletértékesítés ellenértéke</t>
  </si>
  <si>
    <t>Szolgáltatások ellenértéke</t>
  </si>
  <si>
    <t>Közvetített szolgáltatások ellenértéke</t>
  </si>
  <si>
    <t>Tulajdonosi bevételek</t>
  </si>
  <si>
    <t>Ellátási díjak</t>
  </si>
  <si>
    <t>Kiszámlázott általános forgalmi adó</t>
  </si>
  <si>
    <t>Általános forgalmi adó visszatérítése</t>
  </si>
  <si>
    <t>Egyéb működési bevételek</t>
  </si>
  <si>
    <t>Ingatlanok értékesítése</t>
  </si>
  <si>
    <t>Egyéb tárgyi eszközök értékesítése</t>
  </si>
  <si>
    <t>Működési célú visszatérítendő támogatások, kölcsönök visszatérülése államháztartáson kívülről</t>
  </si>
  <si>
    <t>Egyéb működési célú átvett pénzeszközök</t>
  </si>
  <si>
    <t>Működési célú visszatérítendő támogatások, kölcsönök nyújtása államháztartáson kívülre</t>
  </si>
  <si>
    <t>Egyéb működési célú támogatások államháztartáson belülre</t>
  </si>
  <si>
    <t>Működési célú céltartalékok</t>
  </si>
  <si>
    <t>Egyéb működési célú támogatások államháztartáson kívülre</t>
  </si>
  <si>
    <t>Egyéb felhalmozási célú támogatások államháztartáson belülre</t>
  </si>
  <si>
    <t>Egyéb felhalmozási célú támogatások államháztartáson kívülre</t>
  </si>
  <si>
    <t>Elvonások és befizetések bevételei</t>
  </si>
  <si>
    <t>Elvonások és befizetések</t>
  </si>
  <si>
    <t>- 8. melléklet</t>
  </si>
  <si>
    <t>011130</t>
  </si>
  <si>
    <t>066020</t>
  </si>
  <si>
    <t>074031</t>
  </si>
  <si>
    <t>082044</t>
  </si>
  <si>
    <t>082092</t>
  </si>
  <si>
    <t>091110</t>
  </si>
  <si>
    <t>Önkormányzatok és önkormányzati hivatalok jogalkotó és általános igazgatási tevékenysége</t>
  </si>
  <si>
    <t>Város-, községgazdálkodási egyéb szolgáltatások</t>
  </si>
  <si>
    <t>Család- és nővédelmi egészségügyi gondozás</t>
  </si>
  <si>
    <t>Könyvtári szolgáltatások</t>
  </si>
  <si>
    <t>Közművelődés - hagyományos közösségi kulturális értékek</t>
  </si>
  <si>
    <t>Óvodai nevelés, ellátás szakmai feladatai</t>
  </si>
  <si>
    <t>Köztisztviselő</t>
  </si>
  <si>
    <t>Közalkalmazott</t>
  </si>
  <si>
    <t>MEGNEVEZÉS</t>
  </si>
  <si>
    <t>Önkormány-zat fizetési kötelzettsége</t>
  </si>
  <si>
    <t>ÖSSZES KÖTELEZETTSÉG</t>
  </si>
  <si>
    <t>Bevételi jogcímek</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</si>
  <si>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</si>
  <si>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</si>
  <si>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</si>
  <si>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</si>
  <si>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</si>
  <si>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SAJÁT BEVÉTELEK ÖSSZESEN*</t>
  </si>
  <si>
    <t>096015</t>
  </si>
  <si>
    <t>Gyermekétkeztetés köznevelési intézményben</t>
  </si>
  <si>
    <t>Államháztartáson belüli megelőlegezések visszafizetése</t>
  </si>
  <si>
    <t>Felhalmozási célú visszatérítendő támogatások, kölcsönök visszatérülése államháztartáson kívülről</t>
  </si>
  <si>
    <t>Sor-
szám</t>
  </si>
  <si>
    <t>Támogatott szervezet neve</t>
  </si>
  <si>
    <t>Támogatás célja</t>
  </si>
  <si>
    <t>Működési célú támogatás összege</t>
  </si>
  <si>
    <t>Felhalmozási célú támogatás összege</t>
  </si>
  <si>
    <t>Működési támogatás</t>
  </si>
  <si>
    <t>Fogyasztási adók</t>
  </si>
  <si>
    <t>ELŐZETES HATÁSVIZSGÁLAT</t>
  </si>
  <si>
    <r>
      <t>1.</t>
    </r>
    <r>
      <rPr>
        <sz val="7"/>
        <color indexed="8"/>
        <rFont val="Times New Roman"/>
        <family val="1"/>
      </rPr>
      <t xml:space="preserve">    </t>
    </r>
    <r>
      <rPr>
        <sz val="12"/>
        <color indexed="8"/>
        <rFont val="Arial"/>
        <family val="2"/>
      </rPr>
      <t>társadalmi hatásai:</t>
    </r>
  </si>
  <si>
    <t>Közömbös</t>
  </si>
  <si>
    <r>
      <t>2.</t>
    </r>
    <r>
      <rPr>
        <sz val="7"/>
        <color indexed="8"/>
        <rFont val="Times New Roman"/>
        <family val="1"/>
      </rPr>
      <t xml:space="preserve">    </t>
    </r>
    <r>
      <rPr>
        <sz val="12"/>
        <color indexed="8"/>
        <rFont val="Arial"/>
        <family val="2"/>
      </rPr>
      <t>gazdasági hatásai:</t>
    </r>
  </si>
  <si>
    <r>
      <t>3.</t>
    </r>
    <r>
      <rPr>
        <sz val="7"/>
        <color indexed="8"/>
        <rFont val="Times New Roman"/>
        <family val="1"/>
      </rPr>
      <t xml:space="preserve">    </t>
    </r>
    <r>
      <rPr>
        <sz val="12"/>
        <color indexed="8"/>
        <rFont val="Arial"/>
        <family val="2"/>
      </rPr>
      <t>költségvetési hatásai:</t>
    </r>
  </si>
  <si>
    <r>
      <t>3.1.</t>
    </r>
    <r>
      <rPr>
        <sz val="7"/>
        <color indexed="8"/>
        <rFont val="Times New Roman"/>
        <family val="1"/>
      </rPr>
      <t xml:space="preserve">        </t>
    </r>
    <r>
      <rPr>
        <sz val="12"/>
        <color indexed="8"/>
        <rFont val="Arial"/>
        <family val="2"/>
      </rPr>
      <t>az intézkedés költségvetési egyenlegrontó hatása:</t>
    </r>
  </si>
  <si>
    <r>
      <t>3.2.</t>
    </r>
    <r>
      <rPr>
        <sz val="7"/>
        <color indexed="8"/>
        <rFont val="Times New Roman"/>
        <family val="1"/>
      </rPr>
      <t xml:space="preserve">        </t>
    </r>
    <r>
      <rPr>
        <sz val="12"/>
        <color indexed="8"/>
        <rFont val="Arial"/>
        <family val="2"/>
      </rPr>
      <t>az intézkedés egyenlegrontó hatásának fedezete a költségvetésben:</t>
    </r>
  </si>
  <si>
    <r>
      <t>3.3.</t>
    </r>
    <r>
      <rPr>
        <sz val="7"/>
        <color indexed="8"/>
        <rFont val="Times New Roman"/>
        <family val="1"/>
      </rPr>
      <t xml:space="preserve">        </t>
    </r>
    <r>
      <rPr>
        <sz val="12"/>
        <color indexed="8"/>
        <rFont val="Arial"/>
        <family val="2"/>
      </rPr>
      <t>az intézkedési költségvetési egyenlegjavító hatása:</t>
    </r>
  </si>
  <si>
    <r>
      <t>3.4.</t>
    </r>
    <r>
      <rPr>
        <sz val="7"/>
        <color indexed="8"/>
        <rFont val="Times New Roman"/>
        <family val="1"/>
      </rPr>
      <t xml:space="preserve">        </t>
    </r>
    <r>
      <rPr>
        <sz val="12"/>
        <color indexed="8"/>
        <rFont val="Arial"/>
        <family val="2"/>
      </rPr>
      <t>az intézkedés egyenlegjavító hatásának figyelembevétele a költségvetésben:</t>
    </r>
  </si>
  <si>
    <r>
      <t>3.5.</t>
    </r>
    <r>
      <rPr>
        <sz val="7"/>
        <color indexed="8"/>
        <rFont val="Times New Roman"/>
        <family val="1"/>
      </rPr>
      <t xml:space="preserve">        </t>
    </r>
    <r>
      <rPr>
        <sz val="12"/>
        <color indexed="8"/>
        <rFont val="Arial"/>
        <family val="2"/>
      </rPr>
      <t>teljes hatás:</t>
    </r>
  </si>
  <si>
    <r>
      <t>3.6.</t>
    </r>
    <r>
      <rPr>
        <sz val="7"/>
        <color indexed="8"/>
        <rFont val="Times New Roman"/>
        <family val="1"/>
      </rPr>
      <t xml:space="preserve">        </t>
    </r>
    <r>
      <rPr>
        <sz val="12"/>
        <color indexed="8"/>
        <rFont val="Arial"/>
        <family val="2"/>
      </rPr>
      <t>teljes hatás az elfogadott költségvetéshez képest:</t>
    </r>
  </si>
  <si>
    <r>
      <t>4.</t>
    </r>
    <r>
      <rPr>
        <sz val="7"/>
        <color indexed="8"/>
        <rFont val="Times New Roman"/>
        <family val="1"/>
      </rPr>
      <t xml:space="preserve">    </t>
    </r>
    <r>
      <rPr>
        <sz val="12"/>
        <color indexed="8"/>
        <rFont val="Arial"/>
        <family val="2"/>
      </rPr>
      <t>környezeti következményei:</t>
    </r>
  </si>
  <si>
    <r>
      <t>5.</t>
    </r>
    <r>
      <rPr>
        <sz val="7"/>
        <color indexed="8"/>
        <rFont val="Times New Roman"/>
        <family val="1"/>
      </rPr>
      <t xml:space="preserve">    </t>
    </r>
    <r>
      <rPr>
        <sz val="12"/>
        <color indexed="8"/>
        <rFont val="Arial"/>
        <family val="2"/>
      </rPr>
      <t>egészségi következményei:</t>
    </r>
  </si>
  <si>
    <r>
      <t>6.</t>
    </r>
    <r>
      <rPr>
        <sz val="7"/>
        <color indexed="8"/>
        <rFont val="Times New Roman"/>
        <family val="1"/>
      </rPr>
      <t xml:space="preserve">    </t>
    </r>
    <r>
      <rPr>
        <sz val="12"/>
        <color indexed="8"/>
        <rFont val="Arial"/>
        <family val="2"/>
      </rPr>
      <t>adminisztratív terheket befolyásoló hatásai:</t>
    </r>
  </si>
  <si>
    <r>
      <t>7.</t>
    </r>
    <r>
      <rPr>
        <sz val="7"/>
        <color indexed="8"/>
        <rFont val="Times New Roman"/>
        <family val="1"/>
      </rPr>
      <t xml:space="preserve">    </t>
    </r>
    <r>
      <rPr>
        <sz val="12"/>
        <color indexed="8"/>
        <rFont val="Arial"/>
        <family val="2"/>
      </rPr>
      <t>jogszabály megalkotásának szükségessége, a jogalkotás elmaradásának várható következménye:</t>
    </r>
  </si>
  <si>
    <r>
      <t>8.</t>
    </r>
    <r>
      <rPr>
        <sz val="7"/>
        <color indexed="8"/>
        <rFont val="Times New Roman"/>
        <family val="1"/>
      </rPr>
      <t xml:space="preserve">    </t>
    </r>
    <r>
      <rPr>
        <sz val="12"/>
        <color indexed="8"/>
        <rFont val="Arial"/>
        <family val="2"/>
      </rPr>
      <t>a jogszabály alkalmazásához szükséges személyi, szervezeti, tárgyi és pénzügyi feltételek:</t>
    </r>
  </si>
  <si>
    <t>Biztosítottak</t>
  </si>
  <si>
    <t>Államháztartáson belüli megelőlegezések</t>
  </si>
  <si>
    <t>2023.</t>
  </si>
  <si>
    <t>2024.</t>
  </si>
  <si>
    <t>2025.</t>
  </si>
  <si>
    <t>Az államháztartásról szóló 2011. évi CXCV. törvény 5. § (1) bekezdése alapján a költségvetési évben teljesülő költségvetési bevételek és költségvetési kiadások előirányzott összegét az államháztartás önkormányzati alrendszere esetében a költségvetési rendelet állapítja meg.</t>
  </si>
  <si>
    <t>nem releváns</t>
  </si>
  <si>
    <t>Mt. hatálya alá tartozó munkavállaló</t>
  </si>
  <si>
    <t>Köztisztviselő / közalkalmazott / alkalmazott</t>
  </si>
  <si>
    <t>Kötelező feladatok</t>
  </si>
  <si>
    <t>Önként vállalt feladatok</t>
  </si>
  <si>
    <t>Működési bevételek előirányzat csoport</t>
  </si>
  <si>
    <t>B1</t>
  </si>
  <si>
    <t>B11</t>
  </si>
  <si>
    <t>B12</t>
  </si>
  <si>
    <t>B13</t>
  </si>
  <si>
    <t>B16</t>
  </si>
  <si>
    <t>B14</t>
  </si>
  <si>
    <t>B15</t>
  </si>
  <si>
    <t>Működési célú garancia- és kezességvállalásból származó megtérülések államháztartáson belülről</t>
  </si>
  <si>
    <t>Működési célú visszatérítendő támogatások, kölcsönök visszatérülése államháztartáson belülről</t>
  </si>
  <si>
    <t>Működési célú visszatérítendő támogatások, kölcsönök igénybevétele államháztartáson belülről</t>
  </si>
  <si>
    <t>B3</t>
  </si>
  <si>
    <t>B31</t>
  </si>
  <si>
    <t>B32</t>
  </si>
  <si>
    <t>B33</t>
  </si>
  <si>
    <t>B34</t>
  </si>
  <si>
    <t>B36</t>
  </si>
  <si>
    <t>Szociális hozájárulási adó és járulékok</t>
  </si>
  <si>
    <t>Bérhez és foglalkoztatáshoz kapcsolódó adók</t>
  </si>
  <si>
    <t>B351</t>
  </si>
  <si>
    <t>B352</t>
  </si>
  <si>
    <t>B354</t>
  </si>
  <si>
    <t>B355</t>
  </si>
  <si>
    <t>B4</t>
  </si>
  <si>
    <t>B401</t>
  </si>
  <si>
    <t>B402</t>
  </si>
  <si>
    <t>B403</t>
  </si>
  <si>
    <t>B404</t>
  </si>
  <si>
    <t>B405</t>
  </si>
  <si>
    <t>B406</t>
  </si>
  <si>
    <t>B407</t>
  </si>
  <si>
    <t>B408</t>
  </si>
  <si>
    <t>Kamatbevételek és más nyereségjellegű bevételek</t>
  </si>
  <si>
    <t>B409</t>
  </si>
  <si>
    <t>B410</t>
  </si>
  <si>
    <t>B411</t>
  </si>
  <si>
    <t>Egyéb pénzügyi műveletek bevételei</t>
  </si>
  <si>
    <t>Biztosító által fizetett kártérítés</t>
  </si>
  <si>
    <t>B6</t>
  </si>
  <si>
    <t>B2</t>
  </si>
  <si>
    <t>B5</t>
  </si>
  <si>
    <t>B7</t>
  </si>
  <si>
    <t>B21</t>
  </si>
  <si>
    <t>Felhalmozási célú önkormányzati támogatások</t>
  </si>
  <si>
    <t>B25</t>
  </si>
  <si>
    <t>B22</t>
  </si>
  <si>
    <t>B23</t>
  </si>
  <si>
    <t>B24</t>
  </si>
  <si>
    <t>Felhalmozási bevételek előirányzat csoport</t>
  </si>
  <si>
    <t>Felhalmozási célú garancia- és kezességvállalásból származó megtérülések államháztartáson belülről</t>
  </si>
  <si>
    <t>Felhalmozási célú visszatérítendő támogatások, kölcsönök visszatérülése államháztartáson belülről</t>
  </si>
  <si>
    <t>Felhalmozási célú visszatérítendő támogatások, kölcsönök igénybevétele államháztartáson belülről</t>
  </si>
  <si>
    <t>B51</t>
  </si>
  <si>
    <t>B52</t>
  </si>
  <si>
    <t>B53</t>
  </si>
  <si>
    <t>B54</t>
  </si>
  <si>
    <t>B55</t>
  </si>
  <si>
    <t>Immateriális javak értékesítése</t>
  </si>
  <si>
    <t>Részesedések értékesítése</t>
  </si>
  <si>
    <t>Részesedések megszűnéséhez kapcsolódó bevételek</t>
  </si>
  <si>
    <t>B61</t>
  </si>
  <si>
    <t>B62</t>
  </si>
  <si>
    <t>B63</t>
  </si>
  <si>
    <t>B64</t>
  </si>
  <si>
    <t>B65</t>
  </si>
  <si>
    <t>B71</t>
  </si>
  <si>
    <t>B72</t>
  </si>
  <si>
    <t>B73</t>
  </si>
  <si>
    <t>B74</t>
  </si>
  <si>
    <t>B75</t>
  </si>
  <si>
    <t>Működési célú garancia- és kezességvállalásból származó megtérülések államháztartáson kívülről</t>
  </si>
  <si>
    <t>Működési célú visszatérítendő támogatások, kölcsönök visszatérülése az Európai Uniótól</t>
  </si>
  <si>
    <t>Működési célú visszatérítendő támogatások, kölcsönök visszatérülése kormánoktól és más nemzetközi szervezetektől</t>
  </si>
  <si>
    <t>Felhalmozási célú garancia- és kezességvállalásból származó megtérülések államháztartáson kívülről</t>
  </si>
  <si>
    <t>Felhalmozási célú visszatérítendő támogatások, kölcsönök visszatérülése az Európai Uniótól</t>
  </si>
  <si>
    <t>Felhalmozási célú visszatérítendő támogatások, kölcsönök visszatérülése kormánoktól és más nemzetközi szervezetektől</t>
  </si>
  <si>
    <t>Egyéb felhalmozási célú átvett pénzeszközök</t>
  </si>
  <si>
    <t>Finanszírozási bevételek előirányzat csoport</t>
  </si>
  <si>
    <t>B81</t>
  </si>
  <si>
    <t>Belföldi finanszírozás bevételei</t>
  </si>
  <si>
    <t>B811</t>
  </si>
  <si>
    <t>B813</t>
  </si>
  <si>
    <t>B814</t>
  </si>
  <si>
    <t>B816</t>
  </si>
  <si>
    <t>Külföldi finanszírozás bevételei</t>
  </si>
  <si>
    <t>B82</t>
  </si>
  <si>
    <t>B83</t>
  </si>
  <si>
    <t>B84</t>
  </si>
  <si>
    <t>Adóssághoz nem kapcsolódó származékos ügyletek bevételei</t>
  </si>
  <si>
    <t>Váltóbevételek</t>
  </si>
  <si>
    <t>Hitel-, kölcsönfelvétel pénzügyi vállalkozástól</t>
  </si>
  <si>
    <t>Központi, irányítószervi támogatás</t>
  </si>
  <si>
    <t>Működési kiadások előirányzat csoport</t>
  </si>
  <si>
    <t>K1</t>
  </si>
  <si>
    <t>K3</t>
  </si>
  <si>
    <t>K4</t>
  </si>
  <si>
    <t>K5</t>
  </si>
  <si>
    <t>K502</t>
  </si>
  <si>
    <t>K506</t>
  </si>
  <si>
    <t>K508</t>
  </si>
  <si>
    <t>K512</t>
  </si>
  <si>
    <t>K513/1</t>
  </si>
  <si>
    <t>K513/2</t>
  </si>
  <si>
    <t>K513/3</t>
  </si>
  <si>
    <t>Felhalmozási kiadások előirányzat csoport</t>
  </si>
  <si>
    <t>K6</t>
  </si>
  <si>
    <t>K7</t>
  </si>
  <si>
    <t>K8</t>
  </si>
  <si>
    <t>K84</t>
  </si>
  <si>
    <t>K86</t>
  </si>
  <si>
    <t>K89</t>
  </si>
  <si>
    <t>Finanszírozási kiadások előirányzat csoport</t>
  </si>
  <si>
    <t>K91</t>
  </si>
  <si>
    <t>K92</t>
  </si>
  <si>
    <t>K93</t>
  </si>
  <si>
    <t>K94</t>
  </si>
  <si>
    <t>Belföldi finanszírozás kiadásai</t>
  </si>
  <si>
    <t>Külföldi finanszírozás kiadásai</t>
  </si>
  <si>
    <t>Adóssághoz nem kapcsolódó származékos ügyletek kiadásai</t>
  </si>
  <si>
    <t>Váltókiadások</t>
  </si>
  <si>
    <t>K911</t>
  </si>
  <si>
    <t>K914</t>
  </si>
  <si>
    <t>K915</t>
  </si>
  <si>
    <t>Hitel-, kölcsöntörlesztés államháztartáson kívülre</t>
  </si>
  <si>
    <t>Központi, irányítószervi támogatások folyósítása</t>
  </si>
  <si>
    <t>Államigazgatási feladatok</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</si>
  <si>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</si>
  <si>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</si>
  <si>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</si>
  <si>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</si>
  <si>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Fejlesztési bevételből</t>
  </si>
  <si>
    <t>finanszírozott fejlesztések</t>
  </si>
  <si>
    <t>Önkormányzatok és önkormányzati hivatalok jogalkotó és általános igazgatási tevékenysége (011130)</t>
  </si>
  <si>
    <t>Az önkormányzati vagyonnal való gazdálkodással kapcsolatos feladatok (013350)</t>
  </si>
  <si>
    <t>Kis értékű eszközbeszerzés</t>
  </si>
  <si>
    <t>Út, autópálya építés (045120)</t>
  </si>
  <si>
    <t>Nem veszélyes (települési) hulladék vegyes (ömlesztett) begyüjtése, szállítása, átrakása (051030)</t>
  </si>
  <si>
    <t>Szennyvíz gyűjtése, tisztítása, elhelyezése (052020)</t>
  </si>
  <si>
    <t>Zöldterület-kezelés (066010)</t>
  </si>
  <si>
    <t>Térfigyelő kamerarendszer bővítés</t>
  </si>
  <si>
    <t>102.</t>
  </si>
  <si>
    <t>103.</t>
  </si>
  <si>
    <t>104.</t>
  </si>
  <si>
    <t>Intézmények</t>
  </si>
  <si>
    <t>Bútor beszerzés</t>
  </si>
  <si>
    <t>Informatikai beszerzések</t>
  </si>
  <si>
    <t>Érdekeltségnövelő pályázat eszközbeszerzés</t>
  </si>
  <si>
    <t>Végösszesen:</t>
  </si>
  <si>
    <t>105.</t>
  </si>
  <si>
    <t>106.</t>
  </si>
  <si>
    <t>107.</t>
  </si>
  <si>
    <t>108.</t>
  </si>
  <si>
    <t>109.</t>
  </si>
  <si>
    <t>110.</t>
  </si>
  <si>
    <t>111.</t>
  </si>
  <si>
    <t>112.</t>
  </si>
  <si>
    <t>113.</t>
  </si>
  <si>
    <t>114.</t>
  </si>
  <si>
    <t>115.</t>
  </si>
  <si>
    <t>116.</t>
  </si>
  <si>
    <t>117.</t>
  </si>
  <si>
    <t>118.</t>
  </si>
  <si>
    <t>119.</t>
  </si>
  <si>
    <t>120.</t>
  </si>
  <si>
    <t>121.</t>
  </si>
  <si>
    <t>122.</t>
  </si>
  <si>
    <t>123.</t>
  </si>
  <si>
    <t>124.</t>
  </si>
  <si>
    <t>Hulladékgyűjtők vásárlása</t>
  </si>
  <si>
    <t>Közvilágítás (064010)</t>
  </si>
  <si>
    <t>Könyv beszerzés</t>
  </si>
  <si>
    <t>Kezesség ill garanciavállalással kapcs megtérülés</t>
  </si>
  <si>
    <t>*Az adósságot keletkeztető ügyletekhez történő hozzájárulás részletes szabályairól szóló 353/2011. (XII.30.) Korm. Rendelet 2.§ (1) bekezdése alapján.</t>
  </si>
  <si>
    <t>2022. évi előirányzat</t>
  </si>
  <si>
    <t>Egészségügyi szolgálati jogviszonyban foglalkoztatott</t>
  </si>
  <si>
    <t>Telki Községi Önkormányzat 2023. évi konszolidált költségvetése előirányzat-csoportok, kiemelt előirányzatok szerinti bontásban</t>
  </si>
  <si>
    <t>Telki Községi Önkormányzat 2023. évi költségvetése előirányzat-csoportok, kiemelt előirányzatok szerinti bontásban</t>
  </si>
  <si>
    <t>Kodolányi János Közösségi Ház és Könyvtár 2023. évi költségvetése előirányzat-csoportok, kiemelt előirányzatok szerinti bontásban</t>
  </si>
  <si>
    <t>Telki Zöldmanó Óvoda 2023. évi költségvetése előirányzat-csoportok, kiemelt előirányzatok szerinti bontásban</t>
  </si>
  <si>
    <t>Telki Községi Önkormányzat 2023. évi konszolidált felhalmozási költségvetése és annak finanszírozása kiemelt előirányzatok, azon belül kormányzati funkció, feladat bontásban, elkülönítetten az európai uniós forrásból finanszírozott támogatással megvalósuló programok, projektek kiadásait, valamint az önkormányzat ilyen projekthez történő hozzájárulását</t>
  </si>
  <si>
    <t>Telki Községi Önkormányzat 2023. évi konszolidált engedélyezett létszáma</t>
  </si>
  <si>
    <t>Telki Községi Önkormányzat adósságot keletkeztető ügyletekből és kezességvállalásokból fennálló kötelezettségei</t>
  </si>
  <si>
    <t>Telki Községi Önkormányzat saját bevételeinek részletezése az adósságot keletkeztető ügyletből származó tárgyévi fizetési kötelezettség megállapításához</t>
  </si>
  <si>
    <t>Kimutatás az államháztartáson belülre nyújtott 2023. évi működési és felhalmozási célú támogatásokról</t>
  </si>
  <si>
    <t>Kimutatás az államháztartáson kívülre nyújtott 2023. évi működési és felhalmozási célú támogatásokról</t>
  </si>
  <si>
    <t>TELKI KÖZSÉGI ÖNKORMÁNYZAT KONSZOLIDÁLT 2023. ÉVI KÖLTSÉGVETÉSE ELŐIRÁNYZAT-CSOPORTOK, KIEMELT ELŐIRÁNYZATOK SZERINTI BONTÁSBAN</t>
  </si>
  <si>
    <t>Telki Községi Önkormányzat</t>
  </si>
  <si>
    <t>Telki Polgármesteri Hivatal</t>
  </si>
  <si>
    <t>TELKI KÖZSÉGI ÖNKORMÁNYZAT ÖSSZESEN</t>
  </si>
  <si>
    <t>TELKI KÖZSÉGI ÖNKORMÁNYZAT KONSZOLIDÁLT KÖLTSÉGVETÉSI EGYENLEGE ÉS ANNAK FINANSZÍROZÁSA</t>
  </si>
  <si>
    <t>TELKI KÖZSÉGI ÖNKORMÁNYZAT 2023. ÉVI KÖLTSÉGVETÉSE ELŐIRÁNYZAT-CSOPORTOK, KIEMELT ELŐIRÁNYZATOK SZERINTI BONTÁSBAN</t>
  </si>
  <si>
    <t>TELKI KÖZSÉGI ÖNKORMÁNYZAT KÖLTSÉGVETÉSI BEVÉTELEK ÖSSZESEN (I.+II.)</t>
  </si>
  <si>
    <t>TELKI KÖZSÉGI ÖNKORMÁNYZAT BEVÉTELEK ÖSSZESEN (I.+II.+III.)</t>
  </si>
  <si>
    <t>TELKI KÖZSÉGI ÖNKORMÁNYZAT KÖLTSÉGVETÉSI KIADÁSOK ÖSSZESEN (I.+II.)</t>
  </si>
  <si>
    <t>TELKI KÖZSÉGI ÖNKORMÁNYZAT KIADÁSOK ÖSSZESEN (I.+II.+III.)</t>
  </si>
  <si>
    <t>TELKI KÖZSÉGI ÖNKORMÁNYZAT KONSZOLIDÁLT KIADÁSOK ÖSSZESEN (I.+II.+III.)</t>
  </si>
  <si>
    <t>TELKI KÖZSÉGI ÖNKORMÁNYZAT KONSZOLIDÁLT KÖLTSÉGVETÉSI KIADÁSOK ÖSSZESEN (I.+II.)</t>
  </si>
  <si>
    <t>TELKI KÖZSÉGI ÖNKORMÁNYZAT KONSZOLIDÁLT BEVÉTELEK ÖSSZESEN (I.+II.+III.)</t>
  </si>
  <si>
    <t>TELKI KÖZSÉGI ÖNKORMÁNYZAT KONSZOLIDÁLT KÖLTSÉGVETÉSI BEVÉTELEK ÖSSZESEN (I.+II.)</t>
  </si>
  <si>
    <t>TELKI POLGÁRMESTERI HIVATAL 2023. ÉVI KÖLTSÉGVETÉSE ELŐIRÁNYZAT-CSOPORTOK, KIEMELT ELŐIRÁNYZATOK SZERINTI BONTÁSBAN</t>
  </si>
  <si>
    <t>TELKI POLGÁRMESTERI HIVATAL ÖSSZESEN</t>
  </si>
  <si>
    <t>TELKI POLGÁRMESTERI HIVATAL KÖLTSÉGVETÉSI BEVÉTELEK ÖSSZESEN (I.+II.)</t>
  </si>
  <si>
    <t>TELKI POLGÁRMESTERI HIVATAL BEVÉTELEK ÖSSZESEN (I.+II.+III.)</t>
  </si>
  <si>
    <t>TELKI POLGÁRMESTERI HIVATAL KÖLTSÉGVETÉSI KIADÁSOK ÖSSZESEN (I.+II.)</t>
  </si>
  <si>
    <t>TELKI POLGÁRMESTERI HIVATAL KIADÁSOK ÖSSZESEN (I.+II.+III.)</t>
  </si>
  <si>
    <t>KODOLÁNYI JÁNOS KÖZÖSSÉGI HÁZ ÉS KÖNYVTÁR 2023. ÉVI KÖLTSÉGVETÉSE ELŐIRÁNYZAT-CSOPORTOK, KIEMELT ELŐIRÁNYZATOK SZERINTI BONTÁSBAN</t>
  </si>
  <si>
    <t>KODOLÁNYI JÁNOS KÖZÖSSÉGI HÁZ ÉS KÖNYVTÁR ÖSSZESEN</t>
  </si>
  <si>
    <t>KODOLÁNYI JÁNOS KÖZÖSSÉGI HÁZ ÉS KÖNYVTÁR KÖLTSÉGVETÉSI BEVÉTELEK ÖSSZESEN (I.+II.)</t>
  </si>
  <si>
    <t>KODOLÁNYI JÁNOS KÖZÖSSÉGI HÁZ ÉS KÖNYVTÁR BEVÉTELEK ÖSSZESEN (I.+II.+III.)</t>
  </si>
  <si>
    <t>KODOLÁNYI JÁNOS KÖZÖSSÉGI HÁZ ÉS KÖNYVTÁR KÖLTSÉGVETÉSI KIADÁSOK ÖSSZESEN (I.+II.)</t>
  </si>
  <si>
    <t>KODOLÁNYI JÁNOS KÖZÖSSÉGI HÁZ ÉS KÖNYVTÁR KIADÁSOK ÖSSZESEN (I.+II.+III.+IV.)</t>
  </si>
  <si>
    <t>TELKI ZÖLDMANÓ ÓVODA 2023. ÉVI KÖLTSÉGVETÉSE ELŐIRÁNYZAT-CSOPORTOK, KIEMELT ELŐIRÁNYZATOK SZERINTI BONTÁSBAN</t>
  </si>
  <si>
    <t>TELKI ZÖLDMANÓ ÓVODA ÖSSZESEN</t>
  </si>
  <si>
    <t>TELKI ZÖLDMANÓ ÓVODA KÖLTSÉGVETÉSI BEVÉTELEK ÖSSZESEN (I.+II.)</t>
  </si>
  <si>
    <t>TELKI ZÖLDMANÓ ÓVODA BEVÉTELEK ÖSSZESEN (I.+II.+III.)</t>
  </si>
  <si>
    <t>TELKI ZÖLDMANÓ ÓVODA KÖLTSÉGVETÉSI KIADÁSOK ÖSSZESEN (I.+II.)</t>
  </si>
  <si>
    <t>TELKI ZÖLDMANÓ ÓVODA KIADÁSOK ÖSSZESEN (I.+II.+III.+IV.)</t>
  </si>
  <si>
    <t>Kodolányi János Közösségi Ház és Könyvtár</t>
  </si>
  <si>
    <t>Telki Községi Önkormányzat engedélyezett alkalmazotti létszáma kormányzati funkciók szerinti bontásban</t>
  </si>
  <si>
    <t>Telki Zöldmanó Óvoda</t>
  </si>
  <si>
    <t>8. melléklet a …./2023. (II…...) Önkormányzati rendelethez</t>
  </si>
  <si>
    <t>9. melléklet a ....../2023. (II…..) Önkormányzati rendelethez</t>
  </si>
  <si>
    <t>2025. után</t>
  </si>
  <si>
    <t>2023. évi előirányzat</t>
  </si>
  <si>
    <t>11. melléklet a …./2023. (II…..) önkormányzati rendelethez</t>
  </si>
  <si>
    <t>Normatíva tartalék</t>
  </si>
  <si>
    <t>Budakeszi Önkormányzati Társulás</t>
  </si>
  <si>
    <t>Civil szervezetek támogatása</t>
  </si>
  <si>
    <t>2023. évi</t>
  </si>
  <si>
    <t>Nagy értékű eszköz beszerzés</t>
  </si>
  <si>
    <t>Páramentesítő készülék</t>
  </si>
  <si>
    <t>Önkormányzati épületek energetikai fejlesztése</t>
  </si>
  <si>
    <t>Kis összegű intézményi épület felújítások</t>
  </si>
  <si>
    <t>Közlekedésbiztonsági fejlesztés</t>
  </si>
  <si>
    <t>Szennyvízcsatorna nyomvonal helyreállítása és védelembe vétel</t>
  </si>
  <si>
    <t>Szennyvízkezeléssel kapcsolatos felújítás (GFT)</t>
  </si>
  <si>
    <t>Kamilla utcai közvilágításbővítése</t>
  </si>
  <si>
    <t>Szőlősor közvilágítás bővítése</t>
  </si>
  <si>
    <t>Város-, községgazdálkodási egyéb szolgáltatások (066020)</t>
  </si>
  <si>
    <t>Településrendezési Terv, HÉSZ felülvizsgálat</t>
  </si>
  <si>
    <t>Költségvetési maradványból</t>
  </si>
  <si>
    <t>Működési bevételből</t>
  </si>
  <si>
    <t>091120</t>
  </si>
  <si>
    <t>Állampolgársági ügyek</t>
  </si>
  <si>
    <t>Közterület rendjének fenntartása</t>
  </si>
  <si>
    <t>031030</t>
  </si>
  <si>
    <t>016030</t>
  </si>
  <si>
    <t>Telki Községi Önkormányzat 2023. évi konszolidált felhalmozási költségvetése és annak finanszírozása</t>
  </si>
  <si>
    <t>Pályázati támogatás</t>
  </si>
  <si>
    <t>Sajátos nevelési igényű gyermekek óvodai nevelésének, ellátásának szakmai feladatai</t>
  </si>
  <si>
    <t>Zsámbéki medence szennyvízt.fejlesztése (ÉMO17) KEHOP-2.2.2-15-2019-000150</t>
  </si>
  <si>
    <t>KSH</t>
  </si>
  <si>
    <t>Népszámlálásra átvett támogatás fel nem használt része</t>
  </si>
  <si>
    <t>Emberi Erőforrás támogatáskezelő</t>
  </si>
  <si>
    <t xml:space="preserve">Kulturális feladatok bérjellegű támogatásából betöltetlen álláshely
miatti visszafizetési kötelezettség
</t>
  </si>
  <si>
    <t>Bevételek</t>
  </si>
  <si>
    <t>Kiadások</t>
  </si>
  <si>
    <t>Finanszírozási bevételek</t>
  </si>
  <si>
    <t>=</t>
  </si>
  <si>
    <t xml:space="preserve">Maradvány igénybevétele működési célra </t>
  </si>
  <si>
    <t>Tartalékok</t>
  </si>
  <si>
    <t>Továbbszámlázott szolgáltatások bevétele</t>
  </si>
  <si>
    <t>Továbbszámlázott szolgáltatások</t>
  </si>
  <si>
    <t>Előző évi elvont költségvetési maradvány visszautalása</t>
  </si>
  <si>
    <t>Főösszeg változás</t>
  </si>
  <si>
    <t>Módosított főösszeg</t>
  </si>
  <si>
    <t>A Magyar Közlöny kiadásáról, valamint a jogszabály kihirdetése során történő és a közjogi szervezetszabályozó eszköz közzététele során történő megjelöléséről szóló 5/2019. (III.13.) IM rendelet 21.§ (2) bekezdés b) pontja alapján az indokolást nem kell közzétenni tekintettel arra, hogy a módosítás csak technikai jellegű.</t>
  </si>
  <si>
    <t>Telki Község Önkormányzat 2023. évi költségvetéséről szóló önkormányzati rendelethez</t>
  </si>
  <si>
    <r>
      <t xml:space="preserve">JAVASLAT
</t>
    </r>
    <r>
      <rPr>
        <u val="single"/>
        <sz val="11"/>
        <color indexed="8"/>
        <rFont val="Arial"/>
        <family val="2"/>
      </rPr>
      <t>Telki Község Önkormányzat 2023. évi költségvetéséről szóló 4/2023. (II.18.) önkormányzati rendelet módosítására</t>
    </r>
    <r>
      <rPr>
        <sz val="11"/>
        <color indexed="8"/>
        <rFont val="Arial"/>
        <family val="2"/>
      </rPr>
      <t xml:space="preserve">
</t>
    </r>
  </si>
  <si>
    <t>Telki Község Önkormányzat 2023. február 21-én léptette hatályba az Önkormányzat 2023. évi költségvetéséről szóló rendeletét, amelynek első alkalommal történő módosítására jelen előterjesztésben teszek javaslatot.
A rendelet módosítását a 2023. évi Képviselő-testületi döntések átvezetése, illetve a  2022. évi költségvetés végrehajtása indokolja.</t>
  </si>
  <si>
    <t>Köznevelési és gyermekétk.feladatok tám.</t>
  </si>
  <si>
    <t>Egyéb működési célú támogatások ÁHB</t>
  </si>
  <si>
    <t>Befizetés Környezetvédelmi Alapba</t>
  </si>
  <si>
    <t>Kamatbevételek</t>
  </si>
  <si>
    <t>Közérdekű útkarbantartási hozzájárulás</t>
  </si>
  <si>
    <t>Zöldterület fenntartás</t>
  </si>
  <si>
    <t>Bankköltség</t>
  </si>
  <si>
    <t>Postaköltség</t>
  </si>
  <si>
    <t>ÁFA befizetés</t>
  </si>
  <si>
    <t>Útfenntartás, kátyúzás</t>
  </si>
  <si>
    <t>Kommunális szennyvíztisztító- telep szakmai felügyeleti díja</t>
  </si>
  <si>
    <t>ÁFA visszatérülés</t>
  </si>
  <si>
    <t>Egyéb dologi kiadások</t>
  </si>
  <si>
    <t>Kis értékű eszköz beszerzés Közösségi Ház</t>
  </si>
  <si>
    <t>Kis értékű eszköz beszerzés Sportcsarnok</t>
  </si>
  <si>
    <t>Intézményektől elvont szabad működési célú maradvány</t>
  </si>
  <si>
    <t>Kiszámlázott ÁFA</t>
  </si>
  <si>
    <t>3. melléklet a …./2023. (V.25.) Önkormányzati rendelethez</t>
  </si>
  <si>
    <t>Telki Község Önkormányzat</t>
  </si>
  <si>
    <t>Egyéb karbantartási feladatok</t>
  </si>
  <si>
    <t>8.1.</t>
  </si>
  <si>
    <t>8.2.</t>
  </si>
  <si>
    <t>Óvoda-Iskola Telkiben Alapítvány: Iskolaudvar tervezői költség</t>
  </si>
  <si>
    <t>HÉSZ módosítás: koncepcióterv elkészítése</t>
  </si>
  <si>
    <t>Iratrendezés, megsemmisítés</t>
  </si>
  <si>
    <t>Irányítószervi támogatás</t>
  </si>
  <si>
    <t>Finanszírozási kiadások</t>
  </si>
  <si>
    <t>Karbantartási feladatok: tetőbeázás javítása</t>
  </si>
  <si>
    <t>10.1.</t>
  </si>
  <si>
    <t>Polgármesteri Hivatal</t>
  </si>
  <si>
    <t>8.3.</t>
  </si>
  <si>
    <t>BÖT orvosi ügyeletre forrás átadás</t>
  </si>
  <si>
    <t>Szociális segítő szolgáltatás</t>
  </si>
  <si>
    <t>Tájékoztató táblák karbantartása</t>
  </si>
  <si>
    <t>Telki Község Önkormányzat 2023. február 21-én léptette hatályba az Önkormányzat 2023. évi költségvetéséről szóló rendeletét, amelynek második alkalommal történő módosítására jelen előterjesztésben teszek javaslatot.
A rendelet módosítását a 2023. évi Képviselő-testületi döntések átvezetése, illetve a  2022. évi költségvetés végrehajtása indokolja.</t>
  </si>
  <si>
    <t>Egyéb szolgáltatások</t>
  </si>
  <si>
    <t>Szolgáltatások ellenértéke: bérleti díj bevételek</t>
  </si>
  <si>
    <t>Nagy értékű eszköz beszerzés Közösségi Ház</t>
  </si>
  <si>
    <t>Egyéb külső személyi juttatások</t>
  </si>
  <si>
    <t>Szakmai anyagbeszerzés</t>
  </si>
  <si>
    <t>Továbbszámlázott szolgáltatások ellenértéke</t>
  </si>
  <si>
    <t>Önkormányzatok energetikai fejlesztése</t>
  </si>
  <si>
    <t>Ingatlanértékesítés bevétele</t>
  </si>
  <si>
    <t>Működési célú pénzeszközátadás ÁHK</t>
  </si>
  <si>
    <t>1. melléklet a …./2023. (VIII…..) Önkormányzati rendelethez</t>
  </si>
  <si>
    <t>2. melléklet a …./2023. (VIII…..) Önkormányzati rendelethez</t>
  </si>
  <si>
    <t>3. melléklet a …./2023. (VIII…..) Önkormányzati rendelethez</t>
  </si>
  <si>
    <t>4. melléklet a …./2023. (VIII…...) Önkormányzati rendelethez</t>
  </si>
  <si>
    <t>5. melléklet a …./2023. (VIII…..) Önkormányzati rendelethez</t>
  </si>
  <si>
    <t>6. melléklet a …./2023. (VIII…..) Önkormányzati rendelethez</t>
  </si>
  <si>
    <t>8. melléklet a ...../2023. (VIII…..) Önkormányzati rendelethez</t>
  </si>
  <si>
    <t>9. melléklet a …./2023. (VIII…..) önkormányzati rendelethez</t>
  </si>
  <si>
    <t>-</t>
  </si>
  <si>
    <t>Személyi juttatások/védőnők</t>
  </si>
  <si>
    <t>Egyéb működési támogatások ÁHB: védőnők TB finanszírozás</t>
  </si>
  <si>
    <t>Munkaadókat terhelő járulékok</t>
  </si>
  <si>
    <t>Munkaadókat terhelő járulékok/védőnők</t>
  </si>
  <si>
    <t>A települési önkormányzatok működésének általános támogatása</t>
  </si>
  <si>
    <t>A települési önkormányzatok egyes köznevelési feladatainak támogatása</t>
  </si>
  <si>
    <t>Intézményi gyermekétkeztetés támogatása</t>
  </si>
  <si>
    <t>Vásárolt élelmezés</t>
  </si>
  <si>
    <t>Intézményfinszírozás: Telki Zöldmanó Óvoda</t>
  </si>
  <si>
    <t>Irányítószervtől kapott támogatás</t>
  </si>
  <si>
    <t>+100.217 eFt</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</si>
</sst>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_-* #,##0\ _F_t_-;\-* #,##0\ _F_t_-;_-* &quot;-&quot;??\ _F_t_-;_-@_-"/>
    <numFmt numFmtId="167" formatCode="#,###"/>
    <numFmt numFmtId="168" formatCode="#,##0_ ;\-#,##0\ "/>
    <numFmt numFmtId="169" formatCode="mmm/\ d\."/>
    <numFmt numFmtId="170" formatCode="&quot;Igen&quot;;&quot;Igen&quot;;&quot;Nem&quot;"/>
    <numFmt numFmtId="171" formatCode="&quot;Igaz&quot;;&quot;Igaz&quot;;&quot;Hamis&quot;"/>
    <numFmt numFmtId="172" formatCode="&quot;Be&quot;;&quot;Be&quot;;&quot;Ki&quot;"/>
    <numFmt numFmtId="173" formatCode="[$¥€-2]\ #\ ##,000_);[Red]\([$€-2]\ #\ ##,000\)"/>
    <numFmt numFmtId="174" formatCode="#,##0\ &quot;Ft&quot;"/>
  </numFmts>
  <fonts count="83">
    <font>
      <sz val="11"/>
      <color theme="1"/>
      <name val="Calibri"/>
      <family val="2"/>
    </font>
    <font>
      <sz val="11"/>
      <color indexed="8"/>
      <name val="Calibri"/>
      <family val="2"/>
    </font>
    <font>
      <sz val="10"/>
      <name val="Arial"/>
      <family val="2"/>
    </font>
    <font>
      <sz val="10"/>
      <name val="Arial CE"/>
      <family val="0"/>
    </font>
    <font>
      <u val="single"/>
      <sz val="12"/>
      <color indexed="12"/>
      <name val="Times New Roman CE"/>
      <family val="0"/>
    </font>
    <font>
      <u val="single"/>
      <sz val="12"/>
      <color indexed="36"/>
      <name val="Times New Roman CE"/>
      <family val="0"/>
    </font>
    <font>
      <sz val="10"/>
      <name val="Times New Roman CE"/>
      <family val="0"/>
    </font>
    <font>
      <sz val="10"/>
      <name val="MS Sans Serif"/>
      <family val="2"/>
    </font>
    <font>
      <sz val="12"/>
      <name val="Arial"/>
      <family val="2"/>
    </font>
    <font>
      <b/>
      <sz val="10"/>
      <name val="Arial"/>
      <family val="2"/>
    </font>
    <font>
      <b/>
      <sz val="12"/>
      <name val="Arial"/>
      <family val="2"/>
    </font>
    <font>
      <b/>
      <sz val="11"/>
      <name val="Arial"/>
      <family val="2"/>
    </font>
    <font>
      <i/>
      <sz val="10"/>
      <name val="Arial"/>
      <family val="2"/>
    </font>
    <font>
      <sz val="11"/>
      <name val="Arial"/>
      <family val="2"/>
    </font>
    <font>
      <b/>
      <sz val="14"/>
      <name val="Arial"/>
      <family val="2"/>
    </font>
    <font>
      <i/>
      <sz val="11"/>
      <name val="Arial"/>
      <family val="2"/>
    </font>
    <font>
      <b/>
      <i/>
      <sz val="11"/>
      <name val="Arial"/>
      <family val="2"/>
    </font>
    <font>
      <b/>
      <i/>
      <sz val="12"/>
      <name val="Arial"/>
      <family val="2"/>
    </font>
    <font>
      <sz val="6"/>
      <name val="Arial"/>
      <family val="2"/>
    </font>
    <font>
      <sz val="8"/>
      <name val="Arial"/>
      <family val="2"/>
    </font>
    <font>
      <b/>
      <sz val="8"/>
      <name val="Arial"/>
      <family val="2"/>
    </font>
    <font>
      <b/>
      <sz val="8.5"/>
      <name val="Arial"/>
      <family val="2"/>
    </font>
    <font>
      <sz val="9"/>
      <name val="Arial"/>
      <family val="2"/>
    </font>
    <font>
      <b/>
      <sz val="9"/>
      <name val="Arial"/>
      <family val="2"/>
    </font>
    <font>
      <sz val="12"/>
      <name val="Times New Roman CE"/>
      <family val="0"/>
    </font>
    <font>
      <sz val="12"/>
      <color indexed="8"/>
      <name val="Arial"/>
      <family val="2"/>
    </font>
    <font>
      <sz val="7"/>
      <color indexed="8"/>
      <name val="Times New Roman"/>
      <family val="1"/>
    </font>
    <font>
      <sz val="8"/>
      <name val="Calibri"/>
      <family val="2"/>
    </font>
    <font>
      <sz val="11"/>
      <color indexed="8"/>
      <name val="Arial"/>
      <family val="2"/>
    </font>
    <font>
      <u val="single"/>
      <sz val="11"/>
      <color indexed="8"/>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Arial"/>
      <family val="2"/>
    </font>
    <font>
      <b/>
      <i/>
      <sz val="11"/>
      <color indexed="8"/>
      <name val="Arial"/>
      <family val="2"/>
    </font>
    <font>
      <b/>
      <sz val="10"/>
      <color indexed="8"/>
      <name val="Arial"/>
      <family val="2"/>
    </font>
    <font>
      <b/>
      <sz val="11"/>
      <color indexed="8"/>
      <name val="Arial"/>
      <family val="2"/>
    </font>
    <font>
      <b/>
      <sz val="12"/>
      <color indexed="8"/>
      <name val="Arial"/>
      <family val="2"/>
    </font>
    <font>
      <i/>
      <sz val="11"/>
      <color indexed="8"/>
      <name val="Arial"/>
      <family val="2"/>
    </font>
    <font>
      <i/>
      <sz val="12"/>
      <color indexed="8"/>
      <name val="Arial"/>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sz val="11"/>
      <color rgb="FF9C5700"/>
      <name val="Calibri"/>
      <family val="2"/>
    </font>
    <font>
      <b/>
      <sz val="11"/>
      <color rgb="FFFA7D00"/>
      <name val="Calibri"/>
      <family val="2"/>
    </font>
    <font>
      <sz val="10"/>
      <color theme="1"/>
      <name val="Arial"/>
      <family val="2"/>
    </font>
    <font>
      <b/>
      <i/>
      <sz val="11"/>
      <color theme="1"/>
      <name val="Arial"/>
      <family val="2"/>
    </font>
    <font>
      <b/>
      <sz val="10"/>
      <color theme="1"/>
      <name val="Arial"/>
      <family val="2"/>
    </font>
    <font>
      <sz val="11"/>
      <color theme="1"/>
      <name val="Arial"/>
      <family val="2"/>
    </font>
    <font>
      <b/>
      <sz val="11"/>
      <color theme="1"/>
      <name val="Arial"/>
      <family val="2"/>
    </font>
    <font>
      <sz val="12"/>
      <color theme="1"/>
      <name val="Arial"/>
      <family val="2"/>
    </font>
    <font>
      <b/>
      <sz val="12"/>
      <color theme="1"/>
      <name val="Arial"/>
      <family val="2"/>
    </font>
    <font>
      <i/>
      <sz val="11"/>
      <color theme="1"/>
      <name val="Arial"/>
      <family val="2"/>
    </font>
    <font>
      <i/>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rgb="FFFFFF00"/>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7000396251678"/>
        <bgColor indexed="64"/>
      </patternFill>
    </fill>
    <fill>
      <patternFill patternType="darkHorizontal"/>
    </fill>
    <fill>
      <patternFill patternType="solid">
        <fgColor indexed="65"/>
        <bgColor indexed="64"/>
      </patternFill>
    </fill>
    <fill>
      <patternFill patternType="solid">
        <fgColor theme="3" tint="0.5999900102615356"/>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medium"/>
      <right style="medium"/>
      <top style="medium"/>
      <bottom/>
    </border>
    <border>
      <left style="thin"/>
      <right style="medium"/>
      <top style="medium"/>
      <bottom style="medium"/>
    </border>
    <border>
      <left style="medium"/>
      <right style="medium"/>
      <top/>
      <bottom/>
    </border>
    <border>
      <left style="medium"/>
      <right style="medium"/>
      <top/>
      <bottom style="medium"/>
    </border>
    <border>
      <left style="medium"/>
      <right style="medium"/>
      <top/>
      <bottom style="thin"/>
    </border>
    <border>
      <left/>
      <right/>
      <top/>
      <bottom style="thin"/>
    </border>
    <border>
      <left style="thin"/>
      <right style="medium"/>
      <top/>
      <bottom style="thin"/>
    </border>
    <border>
      <left style="medium"/>
      <right style="medium"/>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medium"/>
      <top style="thin"/>
      <bottom/>
    </border>
    <border>
      <left/>
      <right style="thin"/>
      <top style="thin"/>
      <bottom style="medium"/>
    </border>
    <border>
      <left style="thin"/>
      <right/>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style="medium"/>
      <right style="medium"/>
      <top style="thin"/>
      <bottom style="medium"/>
    </border>
    <border>
      <left style="medium"/>
      <right/>
      <top/>
      <bottom/>
    </border>
    <border>
      <left style="medium"/>
      <right style="medium"/>
      <top style="medium"/>
      <bottom style="medium"/>
    </border>
    <border>
      <left style="medium"/>
      <right style="medium"/>
      <top style="thin"/>
      <bottom/>
    </border>
    <border>
      <left/>
      <right/>
      <top style="thin"/>
      <bottom/>
    </border>
    <border>
      <left/>
      <right style="medium"/>
      <top style="thin"/>
      <bottom style="thin"/>
    </border>
    <border>
      <left/>
      <right/>
      <top style="medium"/>
      <bottom style="medium"/>
    </border>
    <border>
      <left/>
      <right style="medium"/>
      <top style="thin"/>
      <bottom/>
    </border>
    <border>
      <left style="medium"/>
      <right/>
      <top style="medium"/>
      <bottom style="medium"/>
    </border>
    <border>
      <left/>
      <right style="medium"/>
      <top/>
      <bottom style="thin"/>
    </border>
    <border>
      <left/>
      <right/>
      <top style="medium"/>
      <bottom style="thin"/>
    </border>
    <border>
      <left/>
      <right style="medium"/>
      <top style="medium"/>
      <bottom style="thin"/>
    </border>
    <border>
      <left style="medium"/>
      <right style="medium"/>
      <top style="medium"/>
      <bottom style="thin"/>
    </border>
    <border>
      <left/>
      <right style="medium"/>
      <top style="medium"/>
      <bottom style="medium"/>
    </border>
    <border>
      <left style="medium"/>
      <right style="thin"/>
      <top style="medium"/>
      <bottom style="thin"/>
    </border>
    <border>
      <left style="thin"/>
      <right style="thin"/>
      <top style="medium"/>
      <bottom/>
    </border>
    <border>
      <left style="medium"/>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medium"/>
      <right style="thin"/>
      <top style="medium"/>
      <bottom/>
    </border>
    <border>
      <left style="thin"/>
      <right/>
      <top style="medium"/>
      <bottom style="medium"/>
    </border>
    <border>
      <left style="medium"/>
      <right style="thin"/>
      <top/>
      <bottom style="thin"/>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border>
    <border>
      <left style="thin"/>
      <right style="thin"/>
      <top style="thin"/>
      <bottom/>
    </border>
    <border>
      <left style="thin"/>
      <right/>
      <top style="medium"/>
      <bottom/>
    </border>
    <border>
      <left style="thin"/>
      <right style="medium"/>
      <top style="medium"/>
      <bottom/>
    </border>
    <border>
      <left style="thin"/>
      <right/>
      <top style="medium"/>
      <bottom style="thin"/>
    </border>
    <border>
      <left/>
      <right style="medium"/>
      <top/>
      <bottom/>
    </border>
    <border>
      <left style="medium"/>
      <right/>
      <top/>
      <bottom style="medium"/>
    </border>
    <border>
      <left/>
      <right/>
      <top/>
      <bottom style="medium"/>
    </border>
    <border>
      <left/>
      <right style="medium"/>
      <top/>
      <bottom style="medium"/>
    </border>
    <border>
      <left/>
      <right style="thin"/>
      <top style="thin"/>
      <bottom/>
    </border>
    <border>
      <left style="thin"/>
      <right/>
      <top/>
      <bottom/>
    </border>
    <border>
      <left/>
      <right style="thin"/>
      <top/>
      <bottom/>
    </border>
    <border>
      <left style="thin"/>
      <right style="thin"/>
      <top/>
      <bottom/>
    </border>
    <border>
      <left>
        <color indexed="63"/>
      </left>
      <right>
        <color indexed="63"/>
      </right>
      <top>
        <color indexed="63"/>
      </top>
      <bottom style="mediumDashDot"/>
    </border>
    <border>
      <left style="thin"/>
      <right/>
      <top/>
      <bottom style="thin"/>
    </border>
    <border>
      <left/>
      <right style="thin"/>
      <top/>
      <bottom style="thin"/>
    </border>
    <border>
      <left style="medium"/>
      <right/>
      <top style="medium"/>
      <bottom/>
    </border>
    <border>
      <left/>
      <right/>
      <top style="medium"/>
      <bottom/>
    </border>
    <border>
      <left style="thin"/>
      <right style="medium"/>
      <top/>
      <bottom style="medium"/>
    </border>
    <border>
      <left style="medium"/>
      <right/>
      <top style="thin"/>
      <bottom/>
    </border>
    <border>
      <left/>
      <right style="medium"/>
      <top style="medium"/>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0" fontId="3"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0" fillId="22" borderId="7" applyNumberFormat="0" applyFont="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5" fillId="29" borderId="0" applyNumberFormat="0" applyBorder="0" applyAlignment="0" applyProtection="0"/>
    <xf numFmtId="0" fontId="66" fillId="30" borderId="8"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 fillId="0" borderId="0">
      <alignment/>
      <protection/>
    </xf>
    <xf numFmtId="0" fontId="2" fillId="0" borderId="0">
      <alignment/>
      <protection/>
    </xf>
    <xf numFmtId="0" fontId="3" fillId="0" borderId="0">
      <alignment/>
      <protection/>
    </xf>
    <xf numFmtId="0" fontId="7" fillId="0" borderId="0">
      <alignment/>
      <protection/>
    </xf>
    <xf numFmtId="0" fontId="24" fillId="0" borderId="0">
      <alignment/>
      <protection/>
    </xf>
    <xf numFmtId="0" fontId="6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0" fillId="31" borderId="0" applyNumberFormat="0" applyBorder="0" applyAlignment="0" applyProtection="0"/>
    <xf numFmtId="0" fontId="71" fillId="32" borderId="0" applyNumberFormat="0" applyBorder="0" applyAlignment="0" applyProtection="0"/>
    <xf numFmtId="0" fontId="72" fillId="32" borderId="0" applyNumberFormat="0" applyBorder="0" applyAlignment="0" applyProtection="0"/>
    <xf numFmtId="0" fontId="73" fillId="30" borderId="1" applyNumberFormat="0" applyAlignment="0" applyProtection="0"/>
    <xf numFmtId="9" fontId="0" fillId="0" borderId="0" applyFont="0" applyFill="0" applyBorder="0" applyAlignment="0" applyProtection="0"/>
  </cellStyleXfs>
  <cellXfs count="483">
    <xf numFmtId="0" fontId="0" fillId="0" borderId="0" xfId="0" applyFont="1" applyAlignment="1">
      <alignment/>
    </xf>
    <xf numFmtId="0" fontId="2" fillId="0" borderId="0" xfId="73">
      <alignment/>
      <protection/>
    </xf>
    <xf numFmtId="0" fontId="8" fillId="0" borderId="10" xfId="73" applyFont="1" applyBorder="1" applyAlignment="1">
      <alignment horizontal="justify" vertical="center" wrapText="1"/>
      <protection/>
    </xf>
    <xf numFmtId="0" fontId="2" fillId="0" borderId="0" xfId="69" applyAlignment="1">
      <alignment horizontal="right"/>
      <protection/>
    </xf>
    <xf numFmtId="0" fontId="2" fillId="0" borderId="0" xfId="69">
      <alignment/>
      <protection/>
    </xf>
    <xf numFmtId="0" fontId="2" fillId="0" borderId="0" xfId="69" applyFont="1" applyAlignment="1">
      <alignment horizontal="right" vertical="center"/>
      <protection/>
    </xf>
    <xf numFmtId="0" fontId="2" fillId="0" borderId="0" xfId="69" applyAlignment="1">
      <alignment vertical="center"/>
      <protection/>
    </xf>
    <xf numFmtId="0" fontId="2" fillId="0" borderId="11" xfId="69" applyFont="1" applyBorder="1" applyAlignment="1">
      <alignment vertical="center"/>
      <protection/>
    </xf>
    <xf numFmtId="0" fontId="9" fillId="0" borderId="12" xfId="69" applyFont="1" applyBorder="1" applyAlignment="1">
      <alignment horizontal="center"/>
      <protection/>
    </xf>
    <xf numFmtId="0" fontId="2" fillId="0" borderId="13" xfId="69" applyFont="1" applyBorder="1" applyAlignment="1">
      <alignment vertical="center"/>
      <protection/>
    </xf>
    <xf numFmtId="0" fontId="2" fillId="0" borderId="14" xfId="69" applyFont="1" applyBorder="1" applyAlignment="1">
      <alignment vertical="center"/>
      <protection/>
    </xf>
    <xf numFmtId="0" fontId="2" fillId="0" borderId="15" xfId="69" applyFont="1" applyBorder="1" applyAlignment="1">
      <alignment horizontal="right" vertical="center"/>
      <protection/>
    </xf>
    <xf numFmtId="0" fontId="9" fillId="0" borderId="16" xfId="69" applyFont="1" applyBorder="1" applyAlignment="1">
      <alignment horizontal="left" vertical="center"/>
      <protection/>
    </xf>
    <xf numFmtId="166" fontId="9" fillId="0" borderId="17" xfId="69" applyNumberFormat="1" applyFont="1" applyBorder="1" applyAlignment="1">
      <alignment vertical="center"/>
      <protection/>
    </xf>
    <xf numFmtId="0" fontId="9" fillId="0" borderId="0" xfId="69" applyFont="1" applyAlignment="1">
      <alignment vertical="center"/>
      <protection/>
    </xf>
    <xf numFmtId="0" fontId="2" fillId="0" borderId="18" xfId="69" applyFont="1" applyBorder="1" applyAlignment="1">
      <alignment horizontal="right" vertical="center"/>
      <protection/>
    </xf>
    <xf numFmtId="0" fontId="2" fillId="0" borderId="19" xfId="69" applyFont="1" applyBorder="1" applyAlignment="1" quotePrefix="1">
      <alignment horizontal="center" vertical="center"/>
      <protection/>
    </xf>
    <xf numFmtId="0" fontId="2" fillId="0" borderId="20" xfId="69" applyFont="1" applyBorder="1" applyAlignment="1">
      <alignment vertical="center"/>
      <protection/>
    </xf>
    <xf numFmtId="166" fontId="2" fillId="0" borderId="21" xfId="44" applyNumberFormat="1" applyFont="1" applyBorder="1" applyAlignment="1">
      <alignment vertical="center"/>
    </xf>
    <xf numFmtId="166" fontId="9" fillId="0" borderId="21" xfId="69" applyNumberFormat="1" applyFont="1" applyBorder="1" applyAlignment="1">
      <alignment vertical="center"/>
      <protection/>
    </xf>
    <xf numFmtId="0" fontId="12" fillId="0" borderId="0" xfId="69" applyFont="1" applyAlignment="1">
      <alignment vertical="center"/>
      <protection/>
    </xf>
    <xf numFmtId="0" fontId="2" fillId="0" borderId="22" xfId="69" applyFont="1" applyBorder="1" applyAlignment="1">
      <alignment vertical="center" wrapText="1"/>
      <protection/>
    </xf>
    <xf numFmtId="166" fontId="2" fillId="0" borderId="23" xfId="44" applyNumberFormat="1" applyFont="1" applyBorder="1" applyAlignment="1">
      <alignment vertical="center"/>
    </xf>
    <xf numFmtId="0" fontId="13" fillId="33" borderId="24" xfId="69" applyFont="1" applyFill="1" applyBorder="1" applyAlignment="1">
      <alignment vertical="center"/>
      <protection/>
    </xf>
    <xf numFmtId="0" fontId="11" fillId="33" borderId="25" xfId="69" applyFont="1" applyFill="1" applyBorder="1" applyAlignment="1">
      <alignment vertical="center"/>
      <protection/>
    </xf>
    <xf numFmtId="166" fontId="11" fillId="33" borderId="26" xfId="69" applyNumberFormat="1" applyFont="1" applyFill="1" applyBorder="1" applyAlignment="1">
      <alignment vertical="center"/>
      <protection/>
    </xf>
    <xf numFmtId="0" fontId="2" fillId="0" borderId="0" xfId="69" applyBorder="1" applyAlignment="1">
      <alignment vertical="center"/>
      <protection/>
    </xf>
    <xf numFmtId="0" fontId="13" fillId="33" borderId="27" xfId="69" applyFont="1" applyFill="1" applyBorder="1" applyAlignment="1">
      <alignment vertical="center"/>
      <protection/>
    </xf>
    <xf numFmtId="0" fontId="11" fillId="33" borderId="28" xfId="69" applyFont="1" applyFill="1" applyBorder="1" applyAlignment="1">
      <alignment vertical="center"/>
      <protection/>
    </xf>
    <xf numFmtId="166" fontId="11" fillId="33" borderId="12" xfId="69" applyNumberFormat="1" applyFont="1" applyFill="1" applyBorder="1" applyAlignment="1">
      <alignment vertical="center"/>
      <protection/>
    </xf>
    <xf numFmtId="0" fontId="2" fillId="0" borderId="29" xfId="69" applyFont="1" applyBorder="1" applyAlignment="1">
      <alignment horizontal="right" vertical="center"/>
      <protection/>
    </xf>
    <xf numFmtId="0" fontId="11" fillId="33" borderId="27" xfId="69" applyFont="1" applyFill="1" applyBorder="1" applyAlignment="1">
      <alignment vertical="center"/>
      <protection/>
    </xf>
    <xf numFmtId="0" fontId="12" fillId="0" borderId="0" xfId="75" applyFont="1" applyBorder="1" applyAlignment="1" quotePrefix="1">
      <alignment vertical="center"/>
      <protection/>
    </xf>
    <xf numFmtId="3" fontId="12" fillId="0" borderId="0" xfId="69" applyNumberFormat="1" applyFont="1" applyAlignment="1">
      <alignment vertical="center"/>
      <protection/>
    </xf>
    <xf numFmtId="3" fontId="2" fillId="0" borderId="0" xfId="69" applyNumberFormat="1" applyAlignment="1">
      <alignment vertical="center"/>
      <protection/>
    </xf>
    <xf numFmtId="0" fontId="13" fillId="0" borderId="30" xfId="0" applyFont="1" applyBorder="1" applyAlignment="1">
      <alignment vertical="center"/>
    </xf>
    <xf numFmtId="0" fontId="11" fillId="0" borderId="0" xfId="0" applyFont="1" applyBorder="1" applyAlignment="1">
      <alignment horizontal="center" vertical="center"/>
    </xf>
    <xf numFmtId="0" fontId="13" fillId="0" borderId="16" xfId="0" applyFont="1" applyBorder="1" applyAlignment="1">
      <alignment vertical="center"/>
    </xf>
    <xf numFmtId="0" fontId="13" fillId="0" borderId="0" xfId="0" applyFont="1" applyAlignment="1">
      <alignment vertical="center"/>
    </xf>
    <xf numFmtId="3" fontId="9" fillId="0" borderId="31" xfId="0" applyNumberFormat="1" applyFont="1" applyFill="1" applyBorder="1" applyAlignment="1">
      <alignment horizontal="center" vertical="center" wrapText="1"/>
    </xf>
    <xf numFmtId="3" fontId="11" fillId="0" borderId="18" xfId="0" applyNumberFormat="1" applyFont="1" applyBorder="1" applyAlignment="1">
      <alignment/>
    </xf>
    <xf numFmtId="3" fontId="11" fillId="0" borderId="32" xfId="0" applyNumberFormat="1" applyFont="1" applyBorder="1" applyAlignment="1">
      <alignment/>
    </xf>
    <xf numFmtId="0" fontId="74" fillId="0" borderId="0" xfId="0" applyFont="1" applyAlignment="1">
      <alignment horizontal="right"/>
    </xf>
    <xf numFmtId="0" fontId="75" fillId="0" borderId="10" xfId="0" applyFont="1" applyBorder="1" applyAlignment="1">
      <alignment/>
    </xf>
    <xf numFmtId="0" fontId="76" fillId="0" borderId="0" xfId="0" applyFont="1" applyAlignment="1">
      <alignment/>
    </xf>
    <xf numFmtId="0" fontId="76" fillId="0" borderId="31" xfId="0" applyFont="1" applyBorder="1" applyAlignment="1">
      <alignment horizontal="center"/>
    </xf>
    <xf numFmtId="0" fontId="76" fillId="0" borderId="0" xfId="0" applyFont="1" applyAlignment="1">
      <alignment horizontal="right"/>
    </xf>
    <xf numFmtId="0" fontId="2" fillId="0" borderId="0" xfId="69" applyAlignment="1">
      <alignment horizontal="right" vertical="center"/>
      <protection/>
    </xf>
    <xf numFmtId="0" fontId="2" fillId="0" borderId="0" xfId="69" applyFont="1" applyAlignment="1">
      <alignment horizontal="right"/>
      <protection/>
    </xf>
    <xf numFmtId="0" fontId="10" fillId="0" borderId="0" xfId="69" applyFont="1" applyAlignment="1">
      <alignment horizontal="center" vertical="center"/>
      <protection/>
    </xf>
    <xf numFmtId="0" fontId="2" fillId="0" borderId="0" xfId="69" applyFont="1" applyBorder="1" applyAlignment="1">
      <alignment horizontal="right" vertical="center"/>
      <protection/>
    </xf>
    <xf numFmtId="0" fontId="2" fillId="0" borderId="31" xfId="69" applyFont="1" applyBorder="1" applyAlignment="1">
      <alignment horizontal="right" vertical="center"/>
      <protection/>
    </xf>
    <xf numFmtId="0" fontId="77" fillId="0" borderId="31" xfId="0" applyFont="1" applyBorder="1" applyAlignment="1">
      <alignment/>
    </xf>
    <xf numFmtId="3" fontId="78" fillId="12" borderId="31" xfId="0" applyNumberFormat="1" applyFont="1" applyFill="1" applyBorder="1" applyAlignment="1">
      <alignment vertical="center"/>
    </xf>
    <xf numFmtId="3" fontId="77" fillId="0" borderId="31" xfId="0" applyNumberFormat="1" applyFont="1" applyBorder="1" applyAlignment="1">
      <alignment/>
    </xf>
    <xf numFmtId="0" fontId="15" fillId="0" borderId="30" xfId="0" applyFont="1" applyBorder="1" applyAlignment="1">
      <alignment vertical="center"/>
    </xf>
    <xf numFmtId="0" fontId="16" fillId="0" borderId="0" xfId="0" applyFont="1" applyBorder="1" applyAlignment="1">
      <alignment horizontal="center" vertical="center"/>
    </xf>
    <xf numFmtId="0" fontId="15" fillId="0" borderId="0" xfId="0" applyFont="1" applyAlignment="1">
      <alignment vertical="center"/>
    </xf>
    <xf numFmtId="0" fontId="16" fillId="0" borderId="10" xfId="0" applyFont="1" applyBorder="1" applyAlignment="1">
      <alignment vertical="center"/>
    </xf>
    <xf numFmtId="0" fontId="15" fillId="0" borderId="10" xfId="0" applyFont="1" applyBorder="1" applyAlignment="1">
      <alignment vertical="center"/>
    </xf>
    <xf numFmtId="0" fontId="75" fillId="0" borderId="33" xfId="0" applyFont="1" applyBorder="1" applyAlignment="1">
      <alignment/>
    </xf>
    <xf numFmtId="3" fontId="16" fillId="0" borderId="18" xfId="0" applyNumberFormat="1" applyFont="1" applyBorder="1" applyAlignment="1">
      <alignment/>
    </xf>
    <xf numFmtId="3" fontId="16" fillId="0" borderId="32" xfId="0" applyNumberFormat="1" applyFont="1" applyBorder="1" applyAlignment="1">
      <alignment/>
    </xf>
    <xf numFmtId="0" fontId="2" fillId="0" borderId="0" xfId="73" applyBorder="1">
      <alignment/>
      <protection/>
    </xf>
    <xf numFmtId="3" fontId="11" fillId="0" borderId="31" xfId="0" applyNumberFormat="1" applyFont="1" applyFill="1" applyBorder="1" applyAlignment="1">
      <alignment horizontal="center" vertical="center" wrapText="1"/>
    </xf>
    <xf numFmtId="0" fontId="16" fillId="0" borderId="33" xfId="0" applyFont="1" applyBorder="1" applyAlignment="1">
      <alignment horizontal="center" vertical="center"/>
    </xf>
    <xf numFmtId="0" fontId="16" fillId="0" borderId="16" xfId="0" applyFont="1" applyBorder="1" applyAlignment="1">
      <alignment vertical="center"/>
    </xf>
    <xf numFmtId="0" fontId="16" fillId="0" borderId="30"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6" fillId="0" borderId="16" xfId="0" applyFont="1" applyBorder="1" applyAlignment="1" quotePrefix="1">
      <alignment vertical="center"/>
    </xf>
    <xf numFmtId="0" fontId="15" fillId="0" borderId="0" xfId="0" applyFont="1" applyBorder="1" applyAlignment="1">
      <alignment vertical="center"/>
    </xf>
    <xf numFmtId="0" fontId="15" fillId="0" borderId="10" xfId="0" applyFont="1" applyBorder="1" applyAlignment="1" quotePrefix="1">
      <alignment horizontal="center" vertical="center"/>
    </xf>
    <xf numFmtId="0" fontId="16" fillId="0" borderId="34" xfId="0" applyFont="1" applyBorder="1" applyAlignment="1">
      <alignment vertical="center"/>
    </xf>
    <xf numFmtId="0" fontId="11" fillId="0" borderId="35" xfId="0" applyFont="1" applyBorder="1" applyAlignment="1">
      <alignment vertical="center"/>
    </xf>
    <xf numFmtId="0" fontId="16" fillId="0" borderId="30" xfId="0" applyFont="1" applyBorder="1" applyAlignment="1">
      <alignment/>
    </xf>
    <xf numFmtId="0" fontId="16" fillId="0" borderId="0" xfId="0" applyFont="1" applyBorder="1" applyAlignment="1">
      <alignment/>
    </xf>
    <xf numFmtId="0" fontId="16" fillId="0" borderId="10" xfId="0" applyFont="1" applyBorder="1" applyAlignment="1">
      <alignment horizontal="center"/>
    </xf>
    <xf numFmtId="0" fontId="16" fillId="0" borderId="10" xfId="0" applyFont="1" applyBorder="1" applyAlignment="1">
      <alignment/>
    </xf>
    <xf numFmtId="0" fontId="16" fillId="0" borderId="34" xfId="0" applyFont="1" applyBorder="1" applyAlignment="1">
      <alignment/>
    </xf>
    <xf numFmtId="0" fontId="16" fillId="0" borderId="33" xfId="0" applyFont="1" applyBorder="1" applyAlignment="1">
      <alignment/>
    </xf>
    <xf numFmtId="0" fontId="16" fillId="0" borderId="36" xfId="0" applyFont="1" applyBorder="1" applyAlignment="1">
      <alignment/>
    </xf>
    <xf numFmtId="0" fontId="16" fillId="0" borderId="0" xfId="0" applyFont="1" applyBorder="1" applyAlignment="1">
      <alignment horizontal="center"/>
    </xf>
    <xf numFmtId="0" fontId="10" fillId="34" borderId="37" xfId="0" applyFont="1" applyFill="1" applyBorder="1" applyAlignment="1">
      <alignment horizontal="center" vertical="center"/>
    </xf>
    <xf numFmtId="0" fontId="10" fillId="34" borderId="35" xfId="0" applyFont="1" applyFill="1" applyBorder="1" applyAlignment="1">
      <alignment vertical="center"/>
    </xf>
    <xf numFmtId="0" fontId="8" fillId="34" borderId="35" xfId="0" applyFont="1" applyFill="1" applyBorder="1" applyAlignment="1">
      <alignment vertical="center"/>
    </xf>
    <xf numFmtId="3" fontId="10" fillId="34" borderId="31" xfId="0" applyNumberFormat="1" applyFont="1" applyFill="1" applyBorder="1" applyAlignment="1">
      <alignment vertical="center"/>
    </xf>
    <xf numFmtId="0" fontId="8" fillId="0" borderId="0" xfId="0" applyFont="1" applyAlignment="1">
      <alignment vertical="center"/>
    </xf>
    <xf numFmtId="0" fontId="8" fillId="0" borderId="30" xfId="0" applyFont="1" applyBorder="1" applyAlignment="1">
      <alignment vertical="center"/>
    </xf>
    <xf numFmtId="0" fontId="10" fillId="0" borderId="0" xfId="0" applyFont="1" applyBorder="1" applyAlignment="1">
      <alignment horizontal="center" vertical="center"/>
    </xf>
    <xf numFmtId="0" fontId="10" fillId="0" borderId="16" xfId="0" applyFont="1" applyBorder="1" applyAlignment="1">
      <alignment vertical="center"/>
    </xf>
    <xf numFmtId="0" fontId="8" fillId="0" borderId="16" xfId="0" applyFont="1" applyBorder="1" applyAlignment="1">
      <alignment vertical="center"/>
    </xf>
    <xf numFmtId="3" fontId="10" fillId="0" borderId="15" xfId="0" applyNumberFormat="1" applyFont="1" applyBorder="1" applyAlignment="1">
      <alignment vertical="center"/>
    </xf>
    <xf numFmtId="0" fontId="10" fillId="0" borderId="10" xfId="0" applyFont="1" applyBorder="1" applyAlignment="1">
      <alignment vertical="center"/>
    </xf>
    <xf numFmtId="0" fontId="8" fillId="0" borderId="10" xfId="0" applyFont="1" applyBorder="1" applyAlignment="1">
      <alignment vertical="center"/>
    </xf>
    <xf numFmtId="3" fontId="10" fillId="0" borderId="18" xfId="0" applyNumberFormat="1" applyFont="1" applyBorder="1" applyAlignment="1">
      <alignment vertical="center"/>
    </xf>
    <xf numFmtId="0" fontId="10" fillId="0" borderId="0" xfId="0" applyFont="1" applyBorder="1" applyAlignment="1">
      <alignment horizontal="right" vertical="center"/>
    </xf>
    <xf numFmtId="0" fontId="10" fillId="0" borderId="16" xfId="0" applyFont="1" applyBorder="1" applyAlignment="1">
      <alignment horizontal="left" vertical="center"/>
    </xf>
    <xf numFmtId="0" fontId="10" fillId="0" borderId="10" xfId="0" applyFont="1" applyBorder="1" applyAlignment="1">
      <alignment horizontal="left" vertical="center"/>
    </xf>
    <xf numFmtId="0" fontId="8" fillId="0" borderId="10" xfId="0" applyFont="1" applyBorder="1" applyAlignment="1" quotePrefix="1">
      <alignment horizontal="center" vertical="center"/>
    </xf>
    <xf numFmtId="3" fontId="10" fillId="33" borderId="31" xfId="0" applyNumberFormat="1" applyFont="1" applyFill="1" applyBorder="1" applyAlignment="1">
      <alignment vertical="center"/>
    </xf>
    <xf numFmtId="0" fontId="10" fillId="0" borderId="30" xfId="0" applyFont="1" applyBorder="1" applyAlignment="1">
      <alignment vertical="center"/>
    </xf>
    <xf numFmtId="0" fontId="10" fillId="0" borderId="0" xfId="0" applyFont="1" applyAlignment="1">
      <alignment vertical="center"/>
    </xf>
    <xf numFmtId="0" fontId="79" fillId="0" borderId="0" xfId="0" applyFont="1" applyAlignment="1">
      <alignment/>
    </xf>
    <xf numFmtId="0" fontId="10" fillId="34" borderId="37" xfId="0" applyFont="1" applyFill="1" applyBorder="1" applyAlignment="1">
      <alignment horizontal="center"/>
    </xf>
    <xf numFmtId="0" fontId="10" fillId="34" borderId="35" xfId="0" applyFont="1" applyFill="1" applyBorder="1" applyAlignment="1">
      <alignment/>
    </xf>
    <xf numFmtId="3" fontId="10" fillId="34" borderId="31" xfId="0" applyNumberFormat="1" applyFont="1" applyFill="1" applyBorder="1" applyAlignment="1">
      <alignment/>
    </xf>
    <xf numFmtId="0" fontId="80" fillId="0" borderId="0" xfId="0" applyFont="1" applyAlignment="1">
      <alignment/>
    </xf>
    <xf numFmtId="0" fontId="10" fillId="0" borderId="30" xfId="0" applyFont="1" applyBorder="1" applyAlignment="1">
      <alignment/>
    </xf>
    <xf numFmtId="0" fontId="10" fillId="0" borderId="0" xfId="0" applyFont="1" applyBorder="1" applyAlignment="1">
      <alignment horizontal="center"/>
    </xf>
    <xf numFmtId="0" fontId="10" fillId="0" borderId="16" xfId="0" applyFont="1" applyBorder="1" applyAlignment="1">
      <alignment/>
    </xf>
    <xf numFmtId="0" fontId="10" fillId="0" borderId="38" xfId="0" applyFont="1" applyBorder="1" applyAlignment="1">
      <alignment/>
    </xf>
    <xf numFmtId="3" fontId="10" fillId="0" borderId="15" xfId="0" applyNumberFormat="1" applyFont="1" applyBorder="1" applyAlignment="1">
      <alignment/>
    </xf>
    <xf numFmtId="0" fontId="10" fillId="0" borderId="10" xfId="0" applyFont="1" applyBorder="1" applyAlignment="1">
      <alignment/>
    </xf>
    <xf numFmtId="0" fontId="80" fillId="0" borderId="10" xfId="0" applyFont="1" applyBorder="1" applyAlignment="1">
      <alignment/>
    </xf>
    <xf numFmtId="0" fontId="10" fillId="0" borderId="34" xfId="0" applyFont="1" applyBorder="1" applyAlignment="1">
      <alignment/>
    </xf>
    <xf numFmtId="3" fontId="10" fillId="0" borderId="18" xfId="0" applyNumberFormat="1" applyFont="1" applyBorder="1" applyAlignment="1">
      <alignment/>
    </xf>
    <xf numFmtId="0" fontId="10" fillId="0" borderId="33" xfId="0" applyFont="1" applyBorder="1" applyAlignment="1">
      <alignment/>
    </xf>
    <xf numFmtId="0" fontId="80" fillId="0" borderId="33" xfId="0" applyFont="1" applyBorder="1" applyAlignment="1">
      <alignment/>
    </xf>
    <xf numFmtId="0" fontId="10" fillId="0" borderId="36" xfId="0" applyFont="1" applyBorder="1" applyAlignment="1">
      <alignment/>
    </xf>
    <xf numFmtId="0" fontId="80" fillId="34" borderId="35" xfId="0" applyFont="1" applyFill="1" applyBorder="1" applyAlignment="1">
      <alignment/>
    </xf>
    <xf numFmtId="0" fontId="10" fillId="33" borderId="35" xfId="0" applyFont="1" applyFill="1" applyBorder="1" applyAlignment="1">
      <alignment/>
    </xf>
    <xf numFmtId="0" fontId="8" fillId="33" borderId="35" xfId="0" applyFont="1" applyFill="1" applyBorder="1" applyAlignment="1">
      <alignment/>
    </xf>
    <xf numFmtId="16" fontId="10" fillId="0" borderId="0" xfId="0" applyNumberFormat="1" applyFont="1" applyBorder="1" applyAlignment="1">
      <alignment horizontal="center"/>
    </xf>
    <xf numFmtId="0" fontId="10" fillId="0" borderId="39" xfId="0" applyFont="1" applyBorder="1" applyAlignment="1">
      <alignment/>
    </xf>
    <xf numFmtId="0" fontId="10" fillId="0" borderId="40" xfId="0" applyFont="1" applyBorder="1" applyAlignment="1">
      <alignment/>
    </xf>
    <xf numFmtId="3" fontId="10" fillId="33" borderId="14" xfId="0" applyNumberFormat="1" applyFont="1" applyFill="1" applyBorder="1" applyAlignment="1">
      <alignment vertical="center"/>
    </xf>
    <xf numFmtId="0" fontId="10" fillId="33" borderId="35" xfId="0" applyFont="1" applyFill="1" applyBorder="1" applyAlignment="1">
      <alignment vertical="center"/>
    </xf>
    <xf numFmtId="3" fontId="10" fillId="0" borderId="32" xfId="0" applyNumberFormat="1" applyFont="1" applyBorder="1" applyAlignment="1">
      <alignment/>
    </xf>
    <xf numFmtId="3" fontId="10" fillId="0" borderId="41" xfId="0" applyNumberFormat="1" applyFont="1" applyBorder="1" applyAlignment="1">
      <alignment/>
    </xf>
    <xf numFmtId="3" fontId="80" fillId="12" borderId="31" xfId="0" applyNumberFormat="1" applyFont="1" applyFill="1" applyBorder="1" applyAlignment="1">
      <alignment vertical="center"/>
    </xf>
    <xf numFmtId="0" fontId="8" fillId="0" borderId="10" xfId="73" applyFont="1" applyBorder="1" applyAlignment="1" quotePrefix="1">
      <alignment horizontal="left" vertical="center" indent="1"/>
      <protection/>
    </xf>
    <xf numFmtId="3" fontId="10" fillId="34" borderId="42" xfId="0" applyNumberFormat="1" applyFont="1" applyFill="1" applyBorder="1" applyAlignment="1">
      <alignment vertical="center"/>
    </xf>
    <xf numFmtId="3" fontId="10" fillId="0" borderId="34" xfId="0" applyNumberFormat="1" applyFont="1" applyBorder="1" applyAlignment="1">
      <alignment vertical="center"/>
    </xf>
    <xf numFmtId="3" fontId="16" fillId="0" borderId="38" xfId="0" applyNumberFormat="1" applyFont="1" applyBorder="1" applyAlignment="1">
      <alignment vertical="center"/>
    </xf>
    <xf numFmtId="3" fontId="10" fillId="0" borderId="38" xfId="0" applyNumberFormat="1" applyFont="1" applyBorder="1" applyAlignment="1">
      <alignment vertical="center"/>
    </xf>
    <xf numFmtId="3" fontId="16" fillId="0" borderId="34" xfId="0" applyNumberFormat="1" applyFont="1" applyBorder="1" applyAlignment="1">
      <alignment vertical="center"/>
    </xf>
    <xf numFmtId="3" fontId="10" fillId="33" borderId="42" xfId="0" applyNumberFormat="1" applyFont="1" applyFill="1" applyBorder="1" applyAlignment="1">
      <alignment vertical="center"/>
    </xf>
    <xf numFmtId="0" fontId="8" fillId="34" borderId="42" xfId="0" applyFont="1" applyFill="1" applyBorder="1" applyAlignment="1">
      <alignment vertical="center"/>
    </xf>
    <xf numFmtId="0" fontId="8" fillId="0" borderId="34" xfId="0" applyFont="1" applyBorder="1" applyAlignment="1">
      <alignment vertical="center"/>
    </xf>
    <xf numFmtId="0" fontId="16" fillId="0" borderId="38" xfId="0" applyFont="1" applyBorder="1" applyAlignment="1">
      <alignment vertical="center"/>
    </xf>
    <xf numFmtId="0" fontId="8" fillId="0" borderId="38" xfId="0" applyFont="1" applyBorder="1" applyAlignment="1">
      <alignment vertical="center"/>
    </xf>
    <xf numFmtId="0" fontId="13" fillId="0" borderId="38" xfId="0" applyFont="1" applyBorder="1" applyAlignment="1">
      <alignment vertical="center"/>
    </xf>
    <xf numFmtId="0" fontId="15" fillId="0" borderId="34" xfId="0" applyFont="1" applyBorder="1" applyAlignment="1">
      <alignment vertical="center"/>
    </xf>
    <xf numFmtId="0" fontId="10" fillId="34" borderId="42" xfId="0" applyFont="1" applyFill="1" applyBorder="1" applyAlignment="1">
      <alignment vertical="center"/>
    </xf>
    <xf numFmtId="0" fontId="10" fillId="0" borderId="38" xfId="0" applyFont="1" applyBorder="1" applyAlignment="1">
      <alignment vertical="center"/>
    </xf>
    <xf numFmtId="0" fontId="14" fillId="35" borderId="0" xfId="0" applyFont="1" applyFill="1" applyBorder="1" applyAlignment="1">
      <alignment vertical="center"/>
    </xf>
    <xf numFmtId="0" fontId="78" fillId="0" borderId="31" xfId="0" applyFont="1" applyBorder="1" applyAlignment="1">
      <alignment horizontal="center"/>
    </xf>
    <xf numFmtId="3" fontId="11" fillId="34" borderId="42" xfId="0" applyNumberFormat="1" applyFont="1" applyFill="1" applyBorder="1" applyAlignment="1">
      <alignment vertical="center"/>
    </xf>
    <xf numFmtId="3" fontId="11" fillId="0" borderId="34" xfId="0" applyNumberFormat="1" applyFont="1" applyBorder="1" applyAlignment="1">
      <alignment vertical="center"/>
    </xf>
    <xf numFmtId="3" fontId="11" fillId="0" borderId="38" xfId="0" applyNumberFormat="1" applyFont="1" applyBorder="1" applyAlignment="1">
      <alignment vertical="center"/>
    </xf>
    <xf numFmtId="3" fontId="11" fillId="33" borderId="42" xfId="0" applyNumberFormat="1" applyFont="1" applyFill="1" applyBorder="1" applyAlignment="1">
      <alignment vertical="center"/>
    </xf>
    <xf numFmtId="3" fontId="11" fillId="33" borderId="31" xfId="0" applyNumberFormat="1" applyFont="1" applyFill="1" applyBorder="1" applyAlignment="1">
      <alignment vertical="center"/>
    </xf>
    <xf numFmtId="3" fontId="11" fillId="34" borderId="31" xfId="0" applyNumberFormat="1" applyFont="1" applyFill="1" applyBorder="1" applyAlignment="1">
      <alignment/>
    </xf>
    <xf numFmtId="3" fontId="11" fillId="0" borderId="15" xfId="0" applyNumberFormat="1" applyFont="1" applyBorder="1" applyAlignment="1">
      <alignment/>
    </xf>
    <xf numFmtId="3" fontId="11" fillId="0" borderId="41" xfId="0" applyNumberFormat="1" applyFont="1" applyBorder="1" applyAlignment="1">
      <alignment/>
    </xf>
    <xf numFmtId="3" fontId="11" fillId="33" borderId="14" xfId="0" applyNumberFormat="1" applyFont="1" applyFill="1" applyBorder="1" applyAlignment="1">
      <alignment vertical="center"/>
    </xf>
    <xf numFmtId="0" fontId="16" fillId="0" borderId="16" xfId="0" applyFont="1" applyBorder="1" applyAlignment="1">
      <alignment horizontal="left" vertical="center" wrapText="1"/>
    </xf>
    <xf numFmtId="0" fontId="16" fillId="0" borderId="16" xfId="0" applyFont="1" applyBorder="1" applyAlignment="1">
      <alignment horizontal="left" vertical="center"/>
    </xf>
    <xf numFmtId="0" fontId="16" fillId="0" borderId="38" xfId="0" applyFont="1" applyBorder="1" applyAlignment="1">
      <alignment horizontal="left" vertical="center" wrapText="1"/>
    </xf>
    <xf numFmtId="0" fontId="77" fillId="0" borderId="0" xfId="0" applyFont="1" applyAlignment="1">
      <alignment/>
    </xf>
    <xf numFmtId="0" fontId="75" fillId="0" borderId="0" xfId="0" applyFont="1" applyAlignment="1">
      <alignment/>
    </xf>
    <xf numFmtId="0" fontId="76" fillId="0" borderId="31" xfId="0" applyFont="1" applyBorder="1" applyAlignment="1">
      <alignment horizontal="right"/>
    </xf>
    <xf numFmtId="0" fontId="2" fillId="0" borderId="0" xfId="74" applyFont="1">
      <alignment/>
      <protection/>
    </xf>
    <xf numFmtId="0" fontId="12" fillId="0" borderId="0" xfId="74" applyFont="1">
      <alignment/>
      <protection/>
    </xf>
    <xf numFmtId="0" fontId="77" fillId="0" borderId="43" xfId="0" applyFont="1" applyBorder="1" applyAlignment="1">
      <alignment/>
    </xf>
    <xf numFmtId="0" fontId="77" fillId="0" borderId="44" xfId="0" applyFont="1" applyBorder="1" applyAlignment="1">
      <alignment horizontal="center"/>
    </xf>
    <xf numFmtId="0" fontId="77" fillId="0" borderId="41" xfId="0" applyFont="1" applyBorder="1" applyAlignment="1">
      <alignment horizontal="center"/>
    </xf>
    <xf numFmtId="0" fontId="19" fillId="0" borderId="45" xfId="74" applyFont="1" applyBorder="1" applyAlignment="1">
      <alignment horizontal="center" vertical="center" wrapText="1"/>
      <protection/>
    </xf>
    <xf numFmtId="0" fontId="19" fillId="0" borderId="0" xfId="74" applyFont="1" applyAlignment="1">
      <alignment horizontal="center" vertical="center" wrapText="1"/>
      <protection/>
    </xf>
    <xf numFmtId="0" fontId="19" fillId="0" borderId="46" xfId="74" applyFont="1" applyBorder="1" applyAlignment="1">
      <alignment horizontal="center" vertical="center" wrapText="1"/>
      <protection/>
    </xf>
    <xf numFmtId="0" fontId="20" fillId="0" borderId="0" xfId="74" applyFont="1" applyAlignment="1">
      <alignment horizontal="left"/>
      <protection/>
    </xf>
    <xf numFmtId="2" fontId="20" fillId="0" borderId="0" xfId="74" applyNumberFormat="1" applyFont="1" applyAlignment="1">
      <alignment horizontal="right"/>
      <protection/>
    </xf>
    <xf numFmtId="2" fontId="20" fillId="0" borderId="0" xfId="74" applyNumberFormat="1" applyFont="1" applyAlignment="1">
      <alignment horizontal="left"/>
      <protection/>
    </xf>
    <xf numFmtId="0" fontId="19" fillId="0" borderId="47" xfId="74" applyFont="1" applyBorder="1" applyAlignment="1">
      <alignment horizontal="center" vertical="center" wrapText="1"/>
      <protection/>
    </xf>
    <xf numFmtId="0" fontId="11" fillId="36" borderId="24" xfId="74" applyFont="1" applyFill="1" applyBorder="1" applyAlignment="1">
      <alignment vertical="center" wrapText="1"/>
      <protection/>
    </xf>
    <xf numFmtId="2" fontId="9" fillId="36" borderId="48" xfId="74" applyNumberFormat="1" applyFont="1" applyFill="1" applyBorder="1" applyAlignment="1">
      <alignment horizontal="center" vertical="center"/>
      <protection/>
    </xf>
    <xf numFmtId="0" fontId="8" fillId="0" borderId="0" xfId="76" applyFont="1" applyFill="1">
      <alignment/>
      <protection/>
    </xf>
    <xf numFmtId="0" fontId="2" fillId="0" borderId="0" xfId="76" applyFont="1" applyFill="1" applyAlignment="1">
      <alignment horizontal="right"/>
      <protection/>
    </xf>
    <xf numFmtId="167" fontId="10" fillId="0" borderId="0" xfId="76" applyNumberFormat="1" applyFont="1" applyFill="1" applyBorder="1" applyAlignment="1" applyProtection="1">
      <alignment horizontal="center" vertical="center" wrapText="1"/>
      <protection/>
    </xf>
    <xf numFmtId="167" fontId="10" fillId="0" borderId="0" xfId="76" applyNumberFormat="1" applyFont="1" applyFill="1" applyBorder="1" applyAlignment="1" applyProtection="1">
      <alignment horizontal="centerContinuous" vertical="center"/>
      <protection/>
    </xf>
    <xf numFmtId="0" fontId="17" fillId="0" borderId="0" xfId="72" applyFont="1" applyFill="1" applyBorder="1" applyAlignment="1" applyProtection="1">
      <alignment horizontal="right"/>
      <protection/>
    </xf>
    <xf numFmtId="0" fontId="2" fillId="0" borderId="0" xfId="72" applyFont="1" applyFill="1" applyBorder="1" applyAlignment="1" applyProtection="1">
      <alignment horizontal="right"/>
      <protection/>
    </xf>
    <xf numFmtId="0" fontId="17" fillId="0" borderId="0" xfId="72" applyFont="1" applyFill="1" applyBorder="1" applyAlignment="1" applyProtection="1">
      <alignment/>
      <protection/>
    </xf>
    <xf numFmtId="0" fontId="8" fillId="0" borderId="49" xfId="76" applyFont="1" applyFill="1" applyBorder="1" applyAlignment="1">
      <alignment horizontal="center" vertical="center"/>
      <protection/>
    </xf>
    <xf numFmtId="0" fontId="8" fillId="0" borderId="28" xfId="76" applyFont="1" applyFill="1" applyBorder="1" applyAlignment="1">
      <alignment horizontal="center" vertical="center"/>
      <protection/>
    </xf>
    <xf numFmtId="0" fontId="8" fillId="0" borderId="50" xfId="76" applyFont="1" applyFill="1" applyBorder="1" applyAlignment="1">
      <alignment horizontal="center" vertical="center"/>
      <protection/>
    </xf>
    <xf numFmtId="0" fontId="8" fillId="0" borderId="12" xfId="76" applyFont="1" applyFill="1" applyBorder="1" applyAlignment="1">
      <alignment horizontal="center" vertical="center"/>
      <protection/>
    </xf>
    <xf numFmtId="0" fontId="8" fillId="0" borderId="45" xfId="76" applyFont="1" applyFill="1" applyBorder="1" applyAlignment="1">
      <alignment horizontal="center" vertical="center" wrapText="1"/>
      <protection/>
    </xf>
    <xf numFmtId="0" fontId="8" fillId="0" borderId="51" xfId="76" applyFont="1" applyFill="1" applyBorder="1" applyAlignment="1">
      <alignment horizontal="center" vertical="center" wrapText="1"/>
      <protection/>
    </xf>
    <xf numFmtId="0" fontId="9" fillId="37" borderId="17" xfId="76" applyFont="1" applyFill="1" applyBorder="1" applyAlignment="1">
      <alignment horizontal="center" vertical="center" wrapText="1"/>
      <protection/>
    </xf>
    <xf numFmtId="0" fontId="8" fillId="0" borderId="51" xfId="76" applyFont="1" applyFill="1" applyBorder="1" applyAlignment="1">
      <alignment horizontal="center" vertical="center"/>
      <protection/>
    </xf>
    <xf numFmtId="168" fontId="8" fillId="0" borderId="17" xfId="50" applyNumberFormat="1" applyFont="1" applyFill="1" applyBorder="1" applyAlignment="1" applyProtection="1">
      <alignment/>
      <protection locked="0"/>
    </xf>
    <xf numFmtId="168" fontId="10" fillId="0" borderId="38" xfId="50" applyNumberFormat="1" applyFont="1" applyFill="1" applyBorder="1" applyAlignment="1">
      <alignment/>
    </xf>
    <xf numFmtId="0" fontId="8" fillId="0" borderId="20" xfId="76" applyFont="1" applyFill="1" applyBorder="1" applyAlignment="1" applyProtection="1">
      <alignment wrapText="1"/>
      <protection locked="0"/>
    </xf>
    <xf numFmtId="168" fontId="8" fillId="0" borderId="21" xfId="50" applyNumberFormat="1" applyFont="1" applyFill="1" applyBorder="1" applyAlignment="1" applyProtection="1">
      <alignment/>
      <protection locked="0"/>
    </xf>
    <xf numFmtId="0" fontId="8" fillId="0" borderId="52" xfId="76" applyFont="1" applyFill="1" applyBorder="1" applyAlignment="1">
      <alignment horizontal="center" vertical="center"/>
      <protection/>
    </xf>
    <xf numFmtId="0" fontId="10" fillId="0" borderId="50" xfId="76" applyFont="1" applyFill="1" applyBorder="1" applyAlignment="1">
      <alignment wrapText="1"/>
      <protection/>
    </xf>
    <xf numFmtId="168" fontId="10" fillId="0" borderId="12" xfId="76" applyNumberFormat="1" applyFont="1" applyFill="1" applyBorder="1">
      <alignment/>
      <protection/>
    </xf>
    <xf numFmtId="168" fontId="10" fillId="0" borderId="42" xfId="76" applyNumberFormat="1" applyFont="1" applyFill="1" applyBorder="1">
      <alignment/>
      <protection/>
    </xf>
    <xf numFmtId="0" fontId="2" fillId="0" borderId="0" xfId="72" applyFont="1" applyFill="1" applyBorder="1" applyAlignment="1" applyProtection="1">
      <alignment/>
      <protection/>
    </xf>
    <xf numFmtId="0" fontId="8" fillId="0" borderId="52" xfId="76" applyFont="1" applyFill="1" applyBorder="1" applyAlignment="1" applyProtection="1">
      <alignment horizontal="center" vertical="center"/>
      <protection/>
    </xf>
    <xf numFmtId="0" fontId="8" fillId="0" borderId="28" xfId="76" applyFont="1" applyFill="1" applyBorder="1" applyAlignment="1" applyProtection="1">
      <alignment horizontal="center" vertical="center"/>
      <protection/>
    </xf>
    <xf numFmtId="0" fontId="8" fillId="0" borderId="12" xfId="76" applyFont="1" applyFill="1" applyBorder="1" applyAlignment="1" applyProtection="1">
      <alignment horizontal="center" vertical="center"/>
      <protection/>
    </xf>
    <xf numFmtId="0" fontId="8" fillId="0" borderId="43" xfId="76" applyFont="1" applyFill="1" applyBorder="1" applyAlignment="1" applyProtection="1">
      <alignment horizontal="center" vertical="center" wrapText="1"/>
      <protection/>
    </xf>
    <xf numFmtId="0" fontId="10" fillId="37" borderId="53" xfId="76" applyFont="1" applyFill="1" applyBorder="1" applyAlignment="1" applyProtection="1">
      <alignment horizontal="center" vertical="center" wrapText="1"/>
      <protection/>
    </xf>
    <xf numFmtId="0" fontId="10" fillId="37" borderId="54" xfId="76" applyFont="1" applyFill="1" applyBorder="1" applyAlignment="1" applyProtection="1">
      <alignment horizontal="center" vertical="center" wrapText="1"/>
      <protection/>
    </xf>
    <xf numFmtId="0" fontId="8" fillId="0" borderId="43" xfId="76" applyFont="1" applyFill="1" applyBorder="1" applyAlignment="1" applyProtection="1">
      <alignment horizontal="center" vertical="center"/>
      <protection/>
    </xf>
    <xf numFmtId="0" fontId="8" fillId="0" borderId="53" xfId="76" applyFont="1" applyFill="1" applyBorder="1" applyProtection="1">
      <alignment/>
      <protection/>
    </xf>
    <xf numFmtId="166" fontId="8" fillId="0" borderId="54" xfId="50" applyNumberFormat="1" applyFont="1" applyFill="1" applyBorder="1" applyAlignment="1" applyProtection="1">
      <alignment/>
      <protection locked="0"/>
    </xf>
    <xf numFmtId="0" fontId="8" fillId="0" borderId="45" xfId="76" applyFont="1" applyFill="1" applyBorder="1" applyAlignment="1" applyProtection="1">
      <alignment horizontal="center" vertical="center"/>
      <protection/>
    </xf>
    <xf numFmtId="0" fontId="8" fillId="0" borderId="55" xfId="76" applyFont="1" applyFill="1" applyBorder="1" applyAlignment="1" applyProtection="1">
      <alignment wrapText="1"/>
      <protection/>
    </xf>
    <xf numFmtId="166" fontId="8" fillId="0" borderId="21" xfId="50" applyNumberFormat="1" applyFont="1" applyFill="1" applyBorder="1" applyAlignment="1" applyProtection="1">
      <alignment/>
      <protection locked="0"/>
    </xf>
    <xf numFmtId="0" fontId="8" fillId="0" borderId="55" xfId="76" applyFont="1" applyFill="1" applyBorder="1" applyProtection="1">
      <alignment/>
      <protection/>
    </xf>
    <xf numFmtId="0" fontId="8" fillId="0" borderId="56" xfId="76" applyFont="1" applyFill="1" applyBorder="1" applyAlignment="1" applyProtection="1">
      <alignment horizontal="center" vertical="center"/>
      <protection/>
    </xf>
    <xf numFmtId="0" fontId="8" fillId="0" borderId="57" xfId="76" applyFont="1" applyFill="1" applyBorder="1" applyProtection="1">
      <alignment/>
      <protection/>
    </xf>
    <xf numFmtId="166" fontId="8" fillId="0" borderId="23" xfId="50" applyNumberFormat="1" applyFont="1" applyFill="1" applyBorder="1" applyAlignment="1" applyProtection="1">
      <alignment/>
      <protection locked="0"/>
    </xf>
    <xf numFmtId="166" fontId="10" fillId="0" borderId="12" xfId="50" applyNumberFormat="1" applyFont="1" applyFill="1" applyBorder="1" applyAlignment="1" applyProtection="1">
      <alignment/>
      <protection/>
    </xf>
    <xf numFmtId="0" fontId="8" fillId="0" borderId="0" xfId="72" applyFont="1">
      <alignment/>
      <protection/>
    </xf>
    <xf numFmtId="0" fontId="2" fillId="0" borderId="0" xfId="72" applyFont="1" applyAlignment="1">
      <alignment horizontal="right"/>
      <protection/>
    </xf>
    <xf numFmtId="0" fontId="8" fillId="0" borderId="0" xfId="72" applyFont="1" applyProtection="1">
      <alignment/>
      <protection/>
    </xf>
    <xf numFmtId="0" fontId="10" fillId="0" borderId="52" xfId="72" applyFont="1" applyBorder="1" applyAlignment="1" applyProtection="1">
      <alignment horizontal="center"/>
      <protection/>
    </xf>
    <xf numFmtId="0" fontId="10" fillId="0" borderId="28" xfId="72" applyFont="1" applyBorder="1" applyAlignment="1" applyProtection="1">
      <alignment horizontal="center"/>
      <protection/>
    </xf>
    <xf numFmtId="0" fontId="10" fillId="0" borderId="50" xfId="72" applyFont="1" applyBorder="1" applyAlignment="1" applyProtection="1">
      <alignment horizontal="center"/>
      <protection/>
    </xf>
    <xf numFmtId="0" fontId="10" fillId="0" borderId="12" xfId="72" applyFont="1" applyBorder="1" applyAlignment="1" applyProtection="1">
      <alignment horizontal="center"/>
      <protection/>
    </xf>
    <xf numFmtId="0" fontId="10" fillId="37" borderId="31" xfId="72" applyFont="1" applyFill="1" applyBorder="1" applyAlignment="1" applyProtection="1">
      <alignment horizontal="center" vertical="center" wrapText="1"/>
      <protection/>
    </xf>
    <xf numFmtId="0" fontId="10" fillId="37" borderId="31" xfId="72" applyFont="1" applyFill="1" applyBorder="1" applyAlignment="1" applyProtection="1">
      <alignment horizontal="center" vertical="center"/>
      <protection/>
    </xf>
    <xf numFmtId="0" fontId="8" fillId="0" borderId="55" xfId="72" applyFont="1" applyBorder="1" applyAlignment="1" applyProtection="1">
      <alignment horizontal="left" vertical="center" wrapText="1" indent="1"/>
      <protection locked="0"/>
    </xf>
    <xf numFmtId="0" fontId="8" fillId="0" borderId="55" xfId="72" applyFont="1" applyBorder="1" applyAlignment="1" applyProtection="1">
      <alignment horizontal="left" vertical="center" indent="1"/>
      <protection locked="0"/>
    </xf>
    <xf numFmtId="3" fontId="8" fillId="0" borderId="21" xfId="72" applyNumberFormat="1" applyFont="1" applyBorder="1" applyAlignment="1" applyProtection="1">
      <alignment horizontal="right" vertical="center" indent="1"/>
      <protection locked="0"/>
    </xf>
    <xf numFmtId="3" fontId="8" fillId="0" borderId="20" xfId="72" applyNumberFormat="1" applyFont="1" applyBorder="1" applyAlignment="1" applyProtection="1">
      <alignment horizontal="right" vertical="center" wrapText="1" indent="1"/>
      <protection locked="0"/>
    </xf>
    <xf numFmtId="0" fontId="10" fillId="0" borderId="37" xfId="72" applyFont="1" applyBorder="1" applyAlignment="1" applyProtection="1">
      <alignment vertical="center"/>
      <protection/>
    </xf>
    <xf numFmtId="167" fontId="8" fillId="38" borderId="31" xfId="72" applyNumberFormat="1" applyFont="1" applyFill="1" applyBorder="1" applyAlignment="1" applyProtection="1">
      <alignment horizontal="left" vertical="center" wrapText="1" indent="2"/>
      <protection/>
    </xf>
    <xf numFmtId="3" fontId="10" fillId="0" borderId="12" xfId="72" applyNumberFormat="1" applyFont="1" applyFill="1" applyBorder="1" applyAlignment="1" applyProtection="1">
      <alignment horizontal="right" vertical="center" indent="1"/>
      <protection/>
    </xf>
    <xf numFmtId="0" fontId="10" fillId="37" borderId="49" xfId="72" applyFont="1" applyFill="1" applyBorder="1" applyAlignment="1" applyProtection="1">
      <alignment horizontal="center" vertical="center" wrapText="1"/>
      <protection/>
    </xf>
    <xf numFmtId="0" fontId="10" fillId="37" borderId="44" xfId="72" applyFont="1" applyFill="1" applyBorder="1" applyAlignment="1" applyProtection="1">
      <alignment horizontal="center" vertical="center"/>
      <protection/>
    </xf>
    <xf numFmtId="0" fontId="10" fillId="37" borderId="58" xfId="72" applyFont="1" applyFill="1" applyBorder="1" applyAlignment="1" applyProtection="1">
      <alignment horizontal="center" vertical="center" wrapText="1"/>
      <protection/>
    </xf>
    <xf numFmtId="0" fontId="10" fillId="37" borderId="59" xfId="72" applyFont="1" applyFill="1" applyBorder="1" applyAlignment="1" applyProtection="1">
      <alignment horizontal="center" vertical="center" wrapText="1"/>
      <protection/>
    </xf>
    <xf numFmtId="0" fontId="8" fillId="0" borderId="53" xfId="72" applyFont="1" applyBorder="1" applyAlignment="1" applyProtection="1">
      <alignment horizontal="left" vertical="center" indent="1"/>
      <protection locked="0"/>
    </xf>
    <xf numFmtId="0" fontId="8" fillId="0" borderId="53" xfId="72" applyFont="1" applyBorder="1" applyAlignment="1" applyProtection="1">
      <alignment horizontal="left" vertical="center" wrapText="1" indent="1"/>
      <protection locked="0"/>
    </xf>
    <xf numFmtId="3" fontId="8" fillId="0" borderId="60" xfId="72" applyNumberFormat="1" applyFont="1" applyBorder="1" applyAlignment="1" applyProtection="1">
      <alignment horizontal="right" vertical="center" wrapText="1" indent="1"/>
      <protection locked="0"/>
    </xf>
    <xf numFmtId="3" fontId="8" fillId="0" borderId="54" xfId="72" applyNumberFormat="1" applyFont="1" applyBorder="1" applyAlignment="1" applyProtection="1">
      <alignment horizontal="right" vertical="center" indent="1"/>
      <protection locked="0"/>
    </xf>
    <xf numFmtId="167" fontId="10" fillId="39" borderId="42" xfId="72" applyNumberFormat="1" applyFont="1" applyFill="1" applyBorder="1" applyAlignment="1" applyProtection="1">
      <alignment horizontal="right" vertical="center" wrapText="1" indent="2"/>
      <protection/>
    </xf>
    <xf numFmtId="0" fontId="8" fillId="0" borderId="45" xfId="72" applyFont="1" applyBorder="1" applyAlignment="1" applyProtection="1">
      <alignment horizontal="right" vertical="center"/>
      <protection/>
    </xf>
    <xf numFmtId="0" fontId="10" fillId="0" borderId="37" xfId="72" applyFont="1" applyBorder="1" applyAlignment="1" applyProtection="1">
      <alignment horizontal="right" vertical="center"/>
      <protection/>
    </xf>
    <xf numFmtId="0" fontId="8" fillId="0" borderId="43" xfId="72" applyFont="1" applyBorder="1" applyAlignment="1" applyProtection="1">
      <alignment horizontal="right" vertical="center"/>
      <protection/>
    </xf>
    <xf numFmtId="0" fontId="79" fillId="0" borderId="0" xfId="0" applyFont="1" applyAlignment="1">
      <alignment vertical="center"/>
    </xf>
    <xf numFmtId="0" fontId="79" fillId="0" borderId="0" xfId="0" applyFont="1" applyAlignment="1">
      <alignment horizontal="center" vertical="center"/>
    </xf>
    <xf numFmtId="0" fontId="10" fillId="0" borderId="3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8" fillId="0" borderId="0" xfId="0" applyFont="1" applyFill="1" applyBorder="1" applyAlignment="1">
      <alignment vertical="center"/>
    </xf>
    <xf numFmtId="3" fontId="10" fillId="0" borderId="61" xfId="0" applyNumberFormat="1" applyFont="1" applyFill="1" applyBorder="1" applyAlignment="1">
      <alignment vertical="center"/>
    </xf>
    <xf numFmtId="0" fontId="8" fillId="0" borderId="61" xfId="0" applyFont="1" applyFill="1" applyBorder="1" applyAlignment="1">
      <alignment vertical="center"/>
    </xf>
    <xf numFmtId="0" fontId="8" fillId="0" borderId="0" xfId="0" applyFont="1" applyFill="1" applyAlignment="1">
      <alignment vertical="center"/>
    </xf>
    <xf numFmtId="3" fontId="77" fillId="0" borderId="0" xfId="0" applyNumberFormat="1" applyFont="1" applyAlignment="1">
      <alignment/>
    </xf>
    <xf numFmtId="0" fontId="19" fillId="0" borderId="0" xfId="74" applyFont="1">
      <alignment/>
      <protection/>
    </xf>
    <xf numFmtId="0" fontId="77" fillId="0" borderId="30" xfId="0" applyFont="1" applyBorder="1" applyAlignment="1">
      <alignment/>
    </xf>
    <xf numFmtId="0" fontId="74" fillId="0" borderId="61" xfId="0" applyFont="1" applyBorder="1" applyAlignment="1">
      <alignment horizontal="right"/>
    </xf>
    <xf numFmtId="3" fontId="77" fillId="0" borderId="31" xfId="0" applyNumberFormat="1" applyFont="1" applyBorder="1" applyAlignment="1">
      <alignment vertical="center"/>
    </xf>
    <xf numFmtId="0" fontId="10" fillId="0" borderId="16" xfId="0" applyFont="1" applyFill="1" applyBorder="1" applyAlignment="1">
      <alignment vertical="center"/>
    </xf>
    <xf numFmtId="0" fontId="8" fillId="0" borderId="16" xfId="0" applyFont="1" applyFill="1" applyBorder="1" applyAlignment="1">
      <alignment vertical="center"/>
    </xf>
    <xf numFmtId="0" fontId="8" fillId="0" borderId="38" xfId="0" applyFont="1" applyFill="1" applyBorder="1" applyAlignment="1">
      <alignment vertical="center"/>
    </xf>
    <xf numFmtId="3" fontId="10" fillId="0" borderId="38" xfId="0" applyNumberFormat="1" applyFont="1" applyFill="1" applyBorder="1" applyAlignment="1">
      <alignment vertical="center"/>
    </xf>
    <xf numFmtId="3" fontId="11" fillId="0" borderId="38" xfId="0" applyNumberFormat="1" applyFont="1" applyFill="1" applyBorder="1" applyAlignment="1">
      <alignment vertical="center"/>
    </xf>
    <xf numFmtId="3" fontId="11" fillId="0" borderId="61" xfId="0" applyNumberFormat="1" applyFont="1" applyFill="1" applyBorder="1" applyAlignment="1">
      <alignment vertical="center"/>
    </xf>
    <xf numFmtId="0" fontId="76" fillId="40" borderId="31" xfId="0" applyFont="1" applyFill="1" applyBorder="1" applyAlignment="1">
      <alignment horizontal="right"/>
    </xf>
    <xf numFmtId="0" fontId="16" fillId="40" borderId="30" xfId="0" applyFont="1" applyFill="1" applyBorder="1" applyAlignment="1">
      <alignment vertical="center"/>
    </xf>
    <xf numFmtId="0" fontId="16" fillId="40" borderId="0" xfId="0" applyFont="1" applyFill="1" applyBorder="1" applyAlignment="1">
      <alignment horizontal="center" vertical="center"/>
    </xf>
    <xf numFmtId="0" fontId="16" fillId="40" borderId="16" xfId="0" applyFont="1" applyFill="1" applyBorder="1" applyAlignment="1">
      <alignment vertical="center"/>
    </xf>
    <xf numFmtId="0" fontId="16" fillId="40" borderId="38" xfId="0" applyFont="1" applyFill="1" applyBorder="1" applyAlignment="1">
      <alignment vertical="center"/>
    </xf>
    <xf numFmtId="3" fontId="16" fillId="40" borderId="38" xfId="0" applyNumberFormat="1" applyFont="1" applyFill="1" applyBorder="1" applyAlignment="1">
      <alignment vertical="center"/>
    </xf>
    <xf numFmtId="16" fontId="10" fillId="0" borderId="0" xfId="0" applyNumberFormat="1" applyFont="1" applyFill="1" applyBorder="1" applyAlignment="1">
      <alignment horizontal="center"/>
    </xf>
    <xf numFmtId="0" fontId="10" fillId="0" borderId="62" xfId="0" applyFont="1" applyFill="1" applyBorder="1" applyAlignment="1">
      <alignment horizontal="center" vertical="center"/>
    </xf>
    <xf numFmtId="0" fontId="16" fillId="40" borderId="16" xfId="0" applyFont="1" applyFill="1" applyBorder="1" applyAlignment="1" quotePrefix="1">
      <alignment horizontal="center" vertical="center"/>
    </xf>
    <xf numFmtId="0" fontId="10" fillId="0" borderId="63" xfId="0" applyFont="1" applyFill="1" applyBorder="1" applyAlignment="1">
      <alignment vertical="center"/>
    </xf>
    <xf numFmtId="0" fontId="8" fillId="0" borderId="63" xfId="0" applyFont="1" applyFill="1" applyBorder="1" applyAlignment="1">
      <alignment vertical="center"/>
    </xf>
    <xf numFmtId="0" fontId="8" fillId="0" borderId="64" xfId="0" applyFont="1" applyFill="1" applyBorder="1" applyAlignment="1">
      <alignment vertical="center"/>
    </xf>
    <xf numFmtId="3" fontId="10" fillId="0" borderId="64" xfId="0" applyNumberFormat="1" applyFont="1" applyFill="1" applyBorder="1" applyAlignment="1">
      <alignment vertical="center"/>
    </xf>
    <xf numFmtId="3" fontId="11" fillId="0" borderId="64" xfId="0" applyNumberFormat="1" applyFont="1" applyFill="1" applyBorder="1" applyAlignment="1">
      <alignment vertical="center"/>
    </xf>
    <xf numFmtId="3" fontId="10" fillId="0" borderId="34" xfId="0" applyNumberFormat="1" applyFont="1" applyBorder="1" applyAlignment="1">
      <alignment/>
    </xf>
    <xf numFmtId="3" fontId="11" fillId="0" borderId="34" xfId="0" applyNumberFormat="1" applyFont="1" applyBorder="1" applyAlignment="1">
      <alignment/>
    </xf>
    <xf numFmtId="0" fontId="16" fillId="0" borderId="10" xfId="0" applyFont="1" applyBorder="1" applyAlignment="1">
      <alignment horizontal="center" vertical="center"/>
    </xf>
    <xf numFmtId="0" fontId="16" fillId="0" borderId="10" xfId="0" applyFont="1" applyBorder="1" applyAlignment="1" quotePrefix="1">
      <alignment horizontal="center" vertical="center"/>
    </xf>
    <xf numFmtId="0" fontId="16" fillId="40" borderId="10" xfId="0" applyFont="1" applyFill="1" applyBorder="1" applyAlignment="1" quotePrefix="1">
      <alignment horizontal="center" vertical="center"/>
    </xf>
    <xf numFmtId="0" fontId="10" fillId="0" borderId="0" xfId="69" applyFont="1" applyAlignment="1">
      <alignment horizontal="center"/>
      <protection/>
    </xf>
    <xf numFmtId="0" fontId="10" fillId="0" borderId="0" xfId="69" applyFont="1" applyAlignment="1">
      <alignment horizontal="right"/>
      <protection/>
    </xf>
    <xf numFmtId="0" fontId="2" fillId="0" borderId="16" xfId="69" applyBorder="1">
      <alignment/>
      <protection/>
    </xf>
    <xf numFmtId="0" fontId="2" fillId="0" borderId="16" xfId="69" applyBorder="1" applyAlignment="1">
      <alignment horizontal="right"/>
      <protection/>
    </xf>
    <xf numFmtId="0" fontId="2" fillId="0" borderId="55" xfId="69" applyBorder="1" applyAlignment="1">
      <alignment horizontal="right"/>
      <protection/>
    </xf>
    <xf numFmtId="0" fontId="9" fillId="0" borderId="55" xfId="69" applyFont="1" applyBorder="1" applyAlignment="1">
      <alignment horizontal="center"/>
      <protection/>
    </xf>
    <xf numFmtId="0" fontId="9" fillId="0" borderId="65" xfId="69" applyFont="1" applyBorder="1" applyAlignment="1">
      <alignment horizontal="center"/>
      <protection/>
    </xf>
    <xf numFmtId="0" fontId="9" fillId="36" borderId="55" xfId="69" applyFont="1" applyFill="1" applyBorder="1" applyAlignment="1">
      <alignment horizontal="center" vertical="center" wrapText="1"/>
      <protection/>
    </xf>
    <xf numFmtId="0" fontId="9" fillId="36" borderId="19" xfId="69" applyFont="1" applyFill="1" applyBorder="1" applyAlignment="1">
      <alignment horizontal="center" vertical="center" wrapText="1"/>
      <protection/>
    </xf>
    <xf numFmtId="0" fontId="2" fillId="0" borderId="0" xfId="69" applyAlignment="1">
      <alignment wrapText="1"/>
      <protection/>
    </xf>
    <xf numFmtId="0" fontId="2" fillId="36" borderId="22" xfId="69" applyFill="1" applyBorder="1">
      <alignment/>
      <protection/>
    </xf>
    <xf numFmtId="0" fontId="2" fillId="36" borderId="33" xfId="69" applyFill="1" applyBorder="1">
      <alignment/>
      <protection/>
    </xf>
    <xf numFmtId="0" fontId="2" fillId="36" borderId="65" xfId="69" applyFill="1" applyBorder="1">
      <alignment/>
      <protection/>
    </xf>
    <xf numFmtId="0" fontId="2" fillId="36" borderId="66" xfId="69" applyFill="1" applyBorder="1" applyAlignment="1">
      <alignment wrapText="1"/>
      <protection/>
    </xf>
    <xf numFmtId="0" fontId="2" fillId="36" borderId="0" xfId="69" applyFill="1" applyAlignment="1">
      <alignment wrapText="1"/>
      <protection/>
    </xf>
    <xf numFmtId="0" fontId="2" fillId="36" borderId="67" xfId="69" applyFill="1" applyBorder="1" applyAlignment="1">
      <alignment wrapText="1"/>
      <protection/>
    </xf>
    <xf numFmtId="3" fontId="9" fillId="33" borderId="55" xfId="69" applyNumberFormat="1" applyFont="1" applyFill="1" applyBorder="1">
      <alignment/>
      <protection/>
    </xf>
    <xf numFmtId="3" fontId="9" fillId="33" borderId="55" xfId="69" applyNumberFormat="1" applyFont="1" applyFill="1" applyBorder="1" applyAlignment="1">
      <alignment horizontal="right" vertical="center" wrapText="1"/>
      <protection/>
    </xf>
    <xf numFmtId="3" fontId="9" fillId="37" borderId="55" xfId="69" applyNumberFormat="1" applyFont="1" applyFill="1" applyBorder="1">
      <alignment/>
      <protection/>
    </xf>
    <xf numFmtId="0" fontId="9" fillId="37" borderId="55" xfId="69" applyFont="1" applyFill="1" applyBorder="1" applyAlignment="1">
      <alignment horizontal="center" wrapText="1"/>
      <protection/>
    </xf>
    <xf numFmtId="0" fontId="10" fillId="36" borderId="20" xfId="69" applyFont="1" applyFill="1" applyBorder="1">
      <alignment/>
      <protection/>
    </xf>
    <xf numFmtId="0" fontId="2" fillId="36" borderId="10" xfId="69" applyFill="1" applyBorder="1">
      <alignment/>
      <protection/>
    </xf>
    <xf numFmtId="0" fontId="2" fillId="36" borderId="19" xfId="69" applyFill="1" applyBorder="1">
      <alignment/>
      <protection/>
    </xf>
    <xf numFmtId="3" fontId="10" fillId="33" borderId="55" xfId="69" applyNumberFormat="1" applyFont="1" applyFill="1" applyBorder="1">
      <alignment/>
      <protection/>
    </xf>
    <xf numFmtId="0" fontId="2" fillId="36" borderId="20" xfId="69" applyFill="1" applyBorder="1">
      <alignment/>
      <protection/>
    </xf>
    <xf numFmtId="3" fontId="2" fillId="10" borderId="55" xfId="69" applyNumberFormat="1" applyFill="1" applyBorder="1">
      <alignment/>
      <protection/>
    </xf>
    <xf numFmtId="3" fontId="2" fillId="10" borderId="57" xfId="69" applyNumberFormat="1" applyFill="1" applyBorder="1">
      <alignment/>
      <protection/>
    </xf>
    <xf numFmtId="0" fontId="10" fillId="0" borderId="62" xfId="72" applyFont="1" applyBorder="1" applyAlignment="1" applyProtection="1">
      <alignment horizontal="right" vertical="center"/>
      <protection/>
    </xf>
    <xf numFmtId="0" fontId="10" fillId="0" borderId="62" xfId="72" applyFont="1" applyBorder="1" applyAlignment="1" applyProtection="1">
      <alignment vertical="center"/>
      <protection/>
    </xf>
    <xf numFmtId="167" fontId="8" fillId="38" borderId="14" xfId="72" applyNumberFormat="1" applyFont="1" applyFill="1" applyBorder="1" applyAlignment="1" applyProtection="1">
      <alignment horizontal="left" vertical="center" wrapText="1" indent="2"/>
      <protection/>
    </xf>
    <xf numFmtId="3" fontId="10" fillId="0" borderId="64" xfId="72" applyNumberFormat="1" applyFont="1" applyFill="1" applyBorder="1" applyAlignment="1" applyProtection="1">
      <alignment horizontal="right" vertical="center" indent="1"/>
      <protection/>
    </xf>
    <xf numFmtId="0" fontId="14" fillId="0" borderId="0" xfId="74" applyFont="1" applyAlignment="1">
      <alignment vertical="center" wrapText="1"/>
      <protection/>
    </xf>
    <xf numFmtId="0" fontId="18" fillId="0" borderId="0" xfId="74" applyFont="1">
      <alignment/>
      <protection/>
    </xf>
    <xf numFmtId="0" fontId="13" fillId="0" borderId="28" xfId="74" applyFont="1" applyBorder="1" applyAlignment="1">
      <alignment horizontal="center" vertical="center" wrapText="1"/>
      <protection/>
    </xf>
    <xf numFmtId="0" fontId="21" fillId="0" borderId="31" xfId="74" applyFont="1" applyBorder="1" applyAlignment="1">
      <alignment horizontal="center" vertical="center" textRotation="90" wrapText="1"/>
      <protection/>
    </xf>
    <xf numFmtId="0" fontId="13" fillId="0" borderId="67" xfId="74" applyFont="1" applyBorder="1" applyAlignment="1">
      <alignment vertical="center" wrapText="1"/>
      <protection/>
    </xf>
    <xf numFmtId="2" fontId="22" fillId="0" borderId="68" xfId="74" applyNumberFormat="1" applyFont="1" applyBorder="1" applyAlignment="1" applyProtection="1">
      <alignment horizontal="center"/>
      <protection locked="0"/>
    </xf>
    <xf numFmtId="0" fontId="13" fillId="0" borderId="19" xfId="74" applyFont="1" applyBorder="1" applyAlignment="1">
      <alignment vertical="center" wrapText="1"/>
      <protection/>
    </xf>
    <xf numFmtId="2" fontId="22" fillId="0" borderId="57" xfId="74" applyNumberFormat="1" applyFont="1" applyBorder="1" applyAlignment="1" applyProtection="1">
      <alignment horizontal="center"/>
      <protection locked="0"/>
    </xf>
    <xf numFmtId="0" fontId="19" fillId="0" borderId="0" xfId="74" applyFont="1" applyAlignment="1">
      <alignment horizontal="left"/>
      <protection/>
    </xf>
    <xf numFmtId="2" fontId="22" fillId="0" borderId="0" xfId="74" applyNumberFormat="1" applyFont="1" applyAlignment="1" applyProtection="1">
      <alignment horizontal="right"/>
      <protection locked="0"/>
    </xf>
    <xf numFmtId="2" fontId="23" fillId="0" borderId="0" xfId="74" applyNumberFormat="1" applyFont="1" applyAlignment="1" applyProtection="1">
      <alignment horizontal="right"/>
      <protection locked="0"/>
    </xf>
    <xf numFmtId="2" fontId="23" fillId="0" borderId="0" xfId="74" applyNumberFormat="1" applyFont="1" applyAlignment="1">
      <alignment horizontal="right"/>
      <protection/>
    </xf>
    <xf numFmtId="2" fontId="19" fillId="0" borderId="0" xfId="74" applyNumberFormat="1" applyFont="1" applyAlignment="1">
      <alignment horizontal="right"/>
      <protection/>
    </xf>
    <xf numFmtId="2" fontId="19" fillId="0" borderId="0" xfId="74" applyNumberFormat="1" applyFont="1" applyAlignment="1">
      <alignment horizontal="left"/>
      <protection/>
    </xf>
    <xf numFmtId="3" fontId="17" fillId="0" borderId="18" xfId="0" applyNumberFormat="1" applyFont="1" applyBorder="1" applyAlignment="1">
      <alignment/>
    </xf>
    <xf numFmtId="3" fontId="17" fillId="0" borderId="32" xfId="0" applyNumberFormat="1" applyFont="1" applyBorder="1" applyAlignment="1">
      <alignment/>
    </xf>
    <xf numFmtId="3" fontId="17" fillId="0" borderId="38" xfId="0" applyNumberFormat="1" applyFont="1" applyBorder="1" applyAlignment="1">
      <alignment vertical="center"/>
    </xf>
    <xf numFmtId="3" fontId="17" fillId="40" borderId="38" xfId="0" applyNumberFormat="1" applyFont="1" applyFill="1" applyBorder="1" applyAlignment="1">
      <alignment vertical="center"/>
    </xf>
    <xf numFmtId="3" fontId="17" fillId="0" borderId="34" xfId="0" applyNumberFormat="1" applyFont="1" applyBorder="1" applyAlignment="1">
      <alignment vertical="center"/>
    </xf>
    <xf numFmtId="2" fontId="9" fillId="36" borderId="14" xfId="74" applyNumberFormat="1" applyFont="1" applyFill="1" applyBorder="1" applyAlignment="1">
      <alignment horizontal="center" vertical="center"/>
      <protection/>
    </xf>
    <xf numFmtId="2" fontId="9" fillId="0" borderId="31" xfId="74" applyNumberFormat="1" applyFont="1" applyBorder="1" applyAlignment="1" applyProtection="1">
      <alignment horizontal="center"/>
      <protection locked="0"/>
    </xf>
    <xf numFmtId="0" fontId="10" fillId="37" borderId="31" xfId="76" applyFont="1" applyFill="1" applyBorder="1" applyAlignment="1">
      <alignment horizontal="center" vertical="center" wrapText="1"/>
      <protection/>
    </xf>
    <xf numFmtId="0" fontId="9" fillId="37" borderId="41" xfId="76" applyFont="1" applyFill="1" applyBorder="1" applyAlignment="1">
      <alignment horizontal="center" vertical="center" wrapText="1"/>
      <protection/>
    </xf>
    <xf numFmtId="168" fontId="8" fillId="0" borderId="15" xfId="50" applyNumberFormat="1" applyFont="1" applyFill="1" applyBorder="1" applyAlignment="1" applyProtection="1">
      <alignment/>
      <protection locked="0"/>
    </xf>
    <xf numFmtId="168" fontId="10" fillId="0" borderId="31" xfId="76" applyNumberFormat="1" applyFont="1" applyFill="1" applyBorder="1">
      <alignment/>
      <protection/>
    </xf>
    <xf numFmtId="0" fontId="77" fillId="0" borderId="0" xfId="0" applyFont="1" applyBorder="1" applyAlignment="1">
      <alignment/>
    </xf>
    <xf numFmtId="0" fontId="77" fillId="0" borderId="0" xfId="0" applyFont="1" applyBorder="1" applyAlignment="1">
      <alignment horizontal="center"/>
    </xf>
    <xf numFmtId="0" fontId="80" fillId="0" borderId="0" xfId="0" applyFont="1" applyBorder="1" applyAlignment="1">
      <alignment/>
    </xf>
    <xf numFmtId="1" fontId="12" fillId="0" borderId="50" xfId="74" applyNumberFormat="1" applyFont="1" applyBorder="1" applyAlignment="1">
      <alignment horizontal="center" vertical="center" wrapText="1"/>
      <protection/>
    </xf>
    <xf numFmtId="1" fontId="12" fillId="0" borderId="50" xfId="74" applyNumberFormat="1" applyFont="1" applyBorder="1" applyAlignment="1" quotePrefix="1">
      <alignment horizontal="center" vertical="center" wrapText="1"/>
      <protection/>
    </xf>
    <xf numFmtId="1" fontId="12" fillId="0" borderId="28" xfId="74" applyNumberFormat="1" applyFont="1" applyBorder="1" applyAlignment="1">
      <alignment horizontal="center" vertical="center" wrapText="1"/>
      <protection/>
    </xf>
    <xf numFmtId="1" fontId="12" fillId="0" borderId="28" xfId="74" applyNumberFormat="1" applyFont="1" applyBorder="1" applyAlignment="1" quotePrefix="1">
      <alignment horizontal="center" vertical="center" wrapText="1"/>
      <protection/>
    </xf>
    <xf numFmtId="0" fontId="77" fillId="0" borderId="0" xfId="0" applyFont="1" applyAlignment="1">
      <alignment horizontal="center"/>
    </xf>
    <xf numFmtId="0" fontId="77" fillId="0" borderId="0" xfId="0" applyFont="1" applyAlignment="1">
      <alignment horizontal="right"/>
    </xf>
    <xf numFmtId="3" fontId="80" fillId="0" borderId="0" xfId="0" applyNumberFormat="1" applyFont="1" applyAlignment="1">
      <alignment/>
    </xf>
    <xf numFmtId="3" fontId="75" fillId="0" borderId="0" xfId="0" applyNumberFormat="1" applyFont="1" applyAlignment="1">
      <alignment/>
    </xf>
    <xf numFmtId="0" fontId="77" fillId="0" borderId="0" xfId="0" applyFont="1" applyAlignment="1" quotePrefix="1">
      <alignment/>
    </xf>
    <xf numFmtId="0" fontId="81" fillId="0" borderId="0" xfId="0" applyFont="1" applyAlignment="1" quotePrefix="1">
      <alignment/>
    </xf>
    <xf numFmtId="0" fontId="75" fillId="0" borderId="0" xfId="0" applyFont="1" applyAlignment="1" quotePrefix="1">
      <alignment/>
    </xf>
    <xf numFmtId="0" fontId="81" fillId="0" borderId="0" xfId="0" applyFont="1" applyAlignment="1">
      <alignment/>
    </xf>
    <xf numFmtId="16" fontId="81" fillId="0" borderId="0" xfId="0" applyNumberFormat="1" applyFont="1" applyAlignment="1" quotePrefix="1">
      <alignment/>
    </xf>
    <xf numFmtId="3" fontId="81" fillId="0" borderId="0" xfId="0" applyNumberFormat="1" applyFont="1" applyAlignment="1">
      <alignment/>
    </xf>
    <xf numFmtId="16" fontId="77" fillId="0" borderId="0" xfId="0" applyNumberFormat="1" applyFont="1" applyAlignment="1" quotePrefix="1">
      <alignment/>
    </xf>
    <xf numFmtId="0" fontId="77" fillId="0" borderId="69" xfId="0" applyFont="1" applyBorder="1" applyAlignment="1">
      <alignment/>
    </xf>
    <xf numFmtId="0" fontId="81" fillId="0" borderId="69" xfId="0" applyFont="1" applyBorder="1" applyAlignment="1" quotePrefix="1">
      <alignment/>
    </xf>
    <xf numFmtId="0" fontId="81" fillId="0" borderId="69" xfId="0" applyFont="1" applyBorder="1" applyAlignment="1">
      <alignment/>
    </xf>
    <xf numFmtId="3" fontId="77" fillId="0" borderId="69" xfId="0" applyNumberFormat="1" applyFont="1" applyBorder="1" applyAlignment="1">
      <alignment/>
    </xf>
    <xf numFmtId="3" fontId="81" fillId="0" borderId="69" xfId="0" applyNumberFormat="1" applyFont="1" applyBorder="1" applyAlignment="1">
      <alignment/>
    </xf>
    <xf numFmtId="0" fontId="82" fillId="0" borderId="0" xfId="0" applyFont="1" applyAlignment="1">
      <alignment vertical="center"/>
    </xf>
    <xf numFmtId="0" fontId="79" fillId="0" borderId="55" xfId="0" applyFont="1" applyBorder="1" applyAlignment="1">
      <alignment horizontal="left" vertical="center" wrapText="1" indent="3"/>
    </xf>
    <xf numFmtId="0" fontId="79" fillId="0" borderId="22" xfId="0" applyFont="1" applyBorder="1" applyAlignment="1">
      <alignment horizontal="center" vertical="center" wrapText="1"/>
    </xf>
    <xf numFmtId="0" fontId="79" fillId="0" borderId="65" xfId="0" applyFont="1" applyBorder="1" applyAlignment="1">
      <alignment horizontal="center" vertical="center" wrapText="1"/>
    </xf>
    <xf numFmtId="0" fontId="79" fillId="0" borderId="70" xfId="0" applyFont="1" applyBorder="1" applyAlignment="1">
      <alignment horizontal="center" vertical="center" wrapText="1"/>
    </xf>
    <xf numFmtId="0" fontId="79" fillId="0" borderId="71" xfId="0" applyFont="1" applyBorder="1" applyAlignment="1">
      <alignment horizontal="center" vertical="center" wrapText="1"/>
    </xf>
    <xf numFmtId="0" fontId="79" fillId="0" borderId="22" xfId="0" applyFont="1" applyBorder="1" applyAlignment="1">
      <alignment horizontal="justify" vertical="center" wrapText="1"/>
    </xf>
    <xf numFmtId="0" fontId="79" fillId="0" borderId="65" xfId="0" applyFont="1" applyBorder="1" applyAlignment="1">
      <alignment horizontal="justify" vertical="center" wrapText="1"/>
    </xf>
    <xf numFmtId="0" fontId="79" fillId="0" borderId="70" xfId="0" applyFont="1" applyBorder="1" applyAlignment="1">
      <alignment horizontal="justify" vertical="center" wrapText="1"/>
    </xf>
    <xf numFmtId="0" fontId="79" fillId="0" borderId="71" xfId="0" applyFont="1" applyBorder="1" applyAlignment="1">
      <alignment horizontal="justify" vertical="center" wrapText="1"/>
    </xf>
    <xf numFmtId="0" fontId="79" fillId="0" borderId="55" xfId="0" applyFont="1" applyBorder="1" applyAlignment="1">
      <alignment horizontal="center" vertical="center" wrapText="1"/>
    </xf>
    <xf numFmtId="0" fontId="79" fillId="0" borderId="55" xfId="0" applyFont="1" applyBorder="1" applyAlignment="1">
      <alignment horizontal="left" vertical="center" wrapText="1" indent="8"/>
    </xf>
    <xf numFmtId="0" fontId="79" fillId="0" borderId="22" xfId="0" applyFont="1" applyBorder="1" applyAlignment="1" quotePrefix="1">
      <alignment horizontal="center" vertical="center" wrapText="1"/>
    </xf>
    <xf numFmtId="0" fontId="79" fillId="0" borderId="65" xfId="0" applyFont="1" applyBorder="1" applyAlignment="1" quotePrefix="1">
      <alignment horizontal="center" vertical="center" wrapText="1"/>
    </xf>
    <xf numFmtId="0" fontId="79" fillId="0" borderId="70" xfId="0" applyFont="1" applyBorder="1" applyAlignment="1" quotePrefix="1">
      <alignment horizontal="center" vertical="center" wrapText="1"/>
    </xf>
    <xf numFmtId="0" fontId="79" fillId="0" borderId="71" xfId="0" applyFont="1" applyBorder="1" applyAlignment="1" quotePrefix="1">
      <alignment horizontal="center" vertical="center" wrapText="1"/>
    </xf>
    <xf numFmtId="0" fontId="79" fillId="0" borderId="0" xfId="0" applyFont="1" applyAlignment="1">
      <alignment horizontal="center" vertical="center"/>
    </xf>
    <xf numFmtId="0" fontId="82" fillId="0" borderId="0" xfId="0" applyFont="1" applyAlignment="1">
      <alignment horizontal="justify" vertical="center" wrapText="1"/>
    </xf>
    <xf numFmtId="0" fontId="77" fillId="0" borderId="0" xfId="0" applyFont="1" applyAlignment="1">
      <alignment horizontal="center" wrapText="1"/>
    </xf>
    <xf numFmtId="0" fontId="77" fillId="0" borderId="0" xfId="0" applyFont="1" applyAlignment="1">
      <alignment horizontal="justify" wrapText="1"/>
    </xf>
    <xf numFmtId="0" fontId="77" fillId="0" borderId="0" xfId="0" applyFont="1" applyAlignment="1">
      <alignment horizontal="justify"/>
    </xf>
    <xf numFmtId="0" fontId="79" fillId="0" borderId="0" xfId="0" applyFont="1" applyAlignment="1">
      <alignment horizontal="justify" vertical="center"/>
    </xf>
    <xf numFmtId="0" fontId="14" fillId="0" borderId="0" xfId="73" applyFont="1" applyBorder="1" applyAlignment="1">
      <alignment horizontal="center"/>
      <protection/>
    </xf>
    <xf numFmtId="0" fontId="76" fillId="0" borderId="37" xfId="0" applyFont="1" applyBorder="1" applyAlignment="1">
      <alignment horizontal="center"/>
    </xf>
    <xf numFmtId="0" fontId="76" fillId="0" borderId="35" xfId="0" applyFont="1" applyBorder="1" applyAlignment="1">
      <alignment horizontal="center"/>
    </xf>
    <xf numFmtId="0" fontId="76" fillId="0" borderId="42" xfId="0" applyFont="1" applyBorder="1" applyAlignment="1">
      <alignment horizontal="center"/>
    </xf>
    <xf numFmtId="0" fontId="14" fillId="35" borderId="37" xfId="0" applyFont="1" applyFill="1" applyBorder="1" applyAlignment="1">
      <alignment horizontal="center" vertical="center" wrapText="1"/>
    </xf>
    <xf numFmtId="0" fontId="14" fillId="35" borderId="35" xfId="0" applyFont="1" applyFill="1" applyBorder="1" applyAlignment="1">
      <alignment horizontal="center" vertical="center" wrapText="1"/>
    </xf>
    <xf numFmtId="0" fontId="11" fillId="0" borderId="37"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42" xfId="0" applyFont="1" applyFill="1" applyBorder="1" applyAlignment="1">
      <alignment horizontal="center" vertical="center"/>
    </xf>
    <xf numFmtId="0" fontId="16" fillId="0" borderId="10" xfId="0" applyFont="1" applyBorder="1" applyAlignment="1">
      <alignment horizontal="left" vertical="center" wrapText="1"/>
    </xf>
    <xf numFmtId="0" fontId="16" fillId="0" borderId="34" xfId="0" applyFont="1" applyBorder="1" applyAlignment="1">
      <alignment horizontal="left" vertical="center" wrapText="1"/>
    </xf>
    <xf numFmtId="0" fontId="10" fillId="33" borderId="37" xfId="0" applyFont="1" applyFill="1" applyBorder="1" applyAlignment="1">
      <alignment horizontal="left" vertical="center"/>
    </xf>
    <xf numFmtId="0" fontId="10" fillId="33" borderId="35" xfId="0" applyFont="1" applyFill="1" applyBorder="1" applyAlignment="1">
      <alignment horizontal="left" vertical="center"/>
    </xf>
    <xf numFmtId="0" fontId="10" fillId="34" borderId="35"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77" fillId="0" borderId="37" xfId="0" applyFont="1" applyBorder="1" applyAlignment="1">
      <alignment horizontal="left" indent="3"/>
    </xf>
    <xf numFmtId="0" fontId="77" fillId="0" borderId="35" xfId="0" applyFont="1" applyBorder="1" applyAlignment="1">
      <alignment horizontal="left" indent="3"/>
    </xf>
    <xf numFmtId="0" fontId="77" fillId="0" borderId="42" xfId="0" applyFont="1" applyBorder="1" applyAlignment="1">
      <alignment horizontal="left" indent="3"/>
    </xf>
    <xf numFmtId="0" fontId="10" fillId="33" borderId="37" xfId="0" applyFont="1" applyFill="1" applyBorder="1" applyAlignment="1">
      <alignment horizontal="left" vertical="center" wrapText="1"/>
    </xf>
    <xf numFmtId="0" fontId="10" fillId="33" borderId="35" xfId="0" applyFont="1" applyFill="1" applyBorder="1" applyAlignment="1">
      <alignment horizontal="left" vertical="center" wrapText="1"/>
    </xf>
    <xf numFmtId="0" fontId="10" fillId="33" borderId="42" xfId="0" applyFont="1" applyFill="1" applyBorder="1" applyAlignment="1">
      <alignment horizontal="left" vertical="center"/>
    </xf>
    <xf numFmtId="0" fontId="14" fillId="35" borderId="42" xfId="0" applyFont="1" applyFill="1" applyBorder="1" applyAlignment="1">
      <alignment horizontal="center" vertical="center" wrapText="1"/>
    </xf>
    <xf numFmtId="0" fontId="77" fillId="0" borderId="37" xfId="0" applyFont="1" applyBorder="1" applyAlignment="1">
      <alignment horizontal="center"/>
    </xf>
    <xf numFmtId="0" fontId="77" fillId="0" borderId="35" xfId="0" applyFont="1" applyBorder="1" applyAlignment="1">
      <alignment horizontal="center"/>
    </xf>
    <xf numFmtId="0" fontId="77" fillId="0" borderId="42" xfId="0" applyFont="1" applyBorder="1" applyAlignment="1">
      <alignment horizontal="center"/>
    </xf>
    <xf numFmtId="0" fontId="77" fillId="0" borderId="31" xfId="0" applyFont="1" applyBorder="1" applyAlignment="1">
      <alignment horizontal="left" indent="3"/>
    </xf>
    <xf numFmtId="0" fontId="80" fillId="12" borderId="31" xfId="0" applyFont="1" applyFill="1" applyBorder="1" applyAlignment="1">
      <alignment horizontal="left" vertical="center"/>
    </xf>
    <xf numFmtId="0" fontId="78" fillId="12" borderId="31" xfId="0" applyFont="1" applyFill="1" applyBorder="1" applyAlignment="1">
      <alignment horizontal="left" vertical="center"/>
    </xf>
    <xf numFmtId="0" fontId="77" fillId="0" borderId="31" xfId="0" applyFont="1" applyBorder="1" applyAlignment="1">
      <alignment horizontal="left" vertical="center"/>
    </xf>
    <xf numFmtId="0" fontId="77" fillId="0" borderId="31" xfId="0" applyFont="1" applyBorder="1" applyAlignment="1">
      <alignment horizontal="center"/>
    </xf>
    <xf numFmtId="0" fontId="14" fillId="35" borderId="37" xfId="0" applyFont="1" applyFill="1" applyBorder="1" applyAlignment="1">
      <alignment horizontal="center" vertical="center"/>
    </xf>
    <xf numFmtId="0" fontId="14" fillId="35" borderId="35" xfId="0" applyFont="1" applyFill="1" applyBorder="1" applyAlignment="1">
      <alignment horizontal="center" vertical="center"/>
    </xf>
    <xf numFmtId="0" fontId="2" fillId="0" borderId="0" xfId="69" applyAlignment="1">
      <alignment horizontal="left" vertical="center" wrapText="1"/>
      <protection/>
    </xf>
    <xf numFmtId="0" fontId="10" fillId="0" borderId="0" xfId="69" applyFont="1" applyAlignment="1">
      <alignment horizontal="center" vertical="center"/>
      <protection/>
    </xf>
    <xf numFmtId="0" fontId="9" fillId="0" borderId="37" xfId="69" applyFont="1" applyBorder="1" applyAlignment="1">
      <alignment horizontal="center" vertical="center"/>
      <protection/>
    </xf>
    <xf numFmtId="0" fontId="9" fillId="0" borderId="35" xfId="69" applyFont="1" applyBorder="1" applyAlignment="1">
      <alignment horizontal="center" vertical="center"/>
      <protection/>
    </xf>
    <xf numFmtId="0" fontId="11" fillId="33" borderId="72" xfId="69" applyFont="1" applyFill="1" applyBorder="1" applyAlignment="1">
      <alignment horizontal="center" vertical="center"/>
      <protection/>
    </xf>
    <xf numFmtId="0" fontId="11" fillId="33" borderId="62" xfId="69" applyFont="1" applyFill="1" applyBorder="1" applyAlignment="1">
      <alignment horizontal="center" vertical="center"/>
      <protection/>
    </xf>
    <xf numFmtId="0" fontId="11" fillId="37" borderId="73" xfId="69" applyFont="1" applyFill="1" applyBorder="1" applyAlignment="1">
      <alignment horizontal="center" vertical="center"/>
      <protection/>
    </xf>
    <xf numFmtId="0" fontId="11" fillId="37" borderId="63" xfId="69" applyFont="1" applyFill="1" applyBorder="1" applyAlignment="1">
      <alignment horizontal="center" vertical="center"/>
      <protection/>
    </xf>
    <xf numFmtId="0" fontId="9" fillId="37" borderId="59" xfId="69" applyFont="1" applyFill="1" applyBorder="1" applyAlignment="1">
      <alignment horizontal="center" vertical="center" wrapText="1"/>
      <protection/>
    </xf>
    <xf numFmtId="0" fontId="9" fillId="37" borderId="74" xfId="69" applyFont="1" applyFill="1" applyBorder="1" applyAlignment="1">
      <alignment horizontal="center" vertical="center" wrapText="1"/>
      <protection/>
    </xf>
    <xf numFmtId="0" fontId="9" fillId="0" borderId="10" xfId="69" applyFont="1" applyBorder="1" applyAlignment="1">
      <alignment horizontal="left" vertical="center"/>
      <protection/>
    </xf>
    <xf numFmtId="0" fontId="9" fillId="33" borderId="20" xfId="69" applyFont="1" applyFill="1" applyBorder="1" applyAlignment="1">
      <alignment horizontal="center" wrapText="1"/>
      <protection/>
    </xf>
    <xf numFmtId="0" fontId="9" fillId="33" borderId="10" xfId="69" applyFont="1" applyFill="1" applyBorder="1" applyAlignment="1">
      <alignment horizontal="center" wrapText="1"/>
      <protection/>
    </xf>
    <xf numFmtId="0" fontId="9" fillId="33" borderId="19" xfId="69" applyFont="1" applyFill="1" applyBorder="1" applyAlignment="1">
      <alignment horizontal="center" wrapText="1"/>
      <protection/>
    </xf>
    <xf numFmtId="0" fontId="2" fillId="10" borderId="20" xfId="69" applyFill="1" applyBorder="1" applyAlignment="1">
      <alignment horizontal="left" wrapText="1"/>
      <protection/>
    </xf>
    <xf numFmtId="0" fontId="2" fillId="10" borderId="10" xfId="69" applyFill="1" applyBorder="1" applyAlignment="1">
      <alignment horizontal="left" wrapText="1"/>
      <protection/>
    </xf>
    <xf numFmtId="0" fontId="2" fillId="10" borderId="19" xfId="69" applyFill="1" applyBorder="1" applyAlignment="1">
      <alignment horizontal="left" wrapText="1"/>
      <protection/>
    </xf>
    <xf numFmtId="0" fontId="9" fillId="33" borderId="20" xfId="69" applyFont="1" applyFill="1" applyBorder="1" applyAlignment="1">
      <alignment horizontal="center" vertical="center" wrapText="1"/>
      <protection/>
    </xf>
    <xf numFmtId="0" fontId="9" fillId="33" borderId="10" xfId="69" applyFont="1" applyFill="1" applyBorder="1" applyAlignment="1">
      <alignment horizontal="center" vertical="center" wrapText="1"/>
      <protection/>
    </xf>
    <xf numFmtId="0" fontId="9" fillId="36" borderId="19" xfId="69" applyFont="1" applyFill="1" applyBorder="1" applyAlignment="1">
      <alignment horizontal="center" vertical="center" wrapText="1"/>
      <protection/>
    </xf>
    <xf numFmtId="0" fontId="10" fillId="0" borderId="0" xfId="69" applyFont="1" applyAlignment="1">
      <alignment horizontal="center"/>
      <protection/>
    </xf>
    <xf numFmtId="0" fontId="10" fillId="0" borderId="0" xfId="69" applyFont="1" applyAlignment="1">
      <alignment horizontal="center" wrapText="1"/>
      <protection/>
    </xf>
    <xf numFmtId="0" fontId="9" fillId="0" borderId="55" xfId="69" applyFont="1" applyBorder="1" applyAlignment="1">
      <alignment horizontal="center"/>
      <protection/>
    </xf>
    <xf numFmtId="0" fontId="10" fillId="36" borderId="20" xfId="69" applyFont="1" applyFill="1" applyBorder="1" applyAlignment="1">
      <alignment horizontal="center" wrapText="1"/>
      <protection/>
    </xf>
    <xf numFmtId="0" fontId="10" fillId="36" borderId="10" xfId="69" applyFont="1" applyFill="1" applyBorder="1" applyAlignment="1">
      <alignment horizontal="center" wrapText="1"/>
      <protection/>
    </xf>
    <xf numFmtId="0" fontId="10" fillId="36" borderId="19" xfId="69" applyFont="1" applyFill="1" applyBorder="1" applyAlignment="1">
      <alignment horizontal="center" wrapText="1"/>
      <protection/>
    </xf>
    <xf numFmtId="0" fontId="9" fillId="36" borderId="57" xfId="69" applyFont="1" applyFill="1" applyBorder="1" applyAlignment="1">
      <alignment horizontal="center" vertical="center" wrapText="1"/>
      <protection/>
    </xf>
    <xf numFmtId="0" fontId="9" fillId="36" borderId="68" xfId="69" applyFont="1" applyFill="1" applyBorder="1" applyAlignment="1">
      <alignment horizontal="center" vertical="center" wrapText="1"/>
      <protection/>
    </xf>
    <xf numFmtId="0" fontId="9" fillId="36" borderId="20" xfId="69" applyFont="1" applyFill="1" applyBorder="1" applyAlignment="1">
      <alignment horizontal="center" vertical="center" wrapText="1"/>
      <protection/>
    </xf>
    <xf numFmtId="0" fontId="9" fillId="36" borderId="10" xfId="69" applyFont="1" applyFill="1" applyBorder="1" applyAlignment="1">
      <alignment horizontal="center" vertical="center" wrapText="1"/>
      <protection/>
    </xf>
    <xf numFmtId="0" fontId="9" fillId="36" borderId="66" xfId="69" applyFont="1" applyFill="1" applyBorder="1" applyAlignment="1">
      <alignment horizontal="center" vertical="center"/>
      <protection/>
    </xf>
    <xf numFmtId="0" fontId="9" fillId="36" borderId="0" xfId="69" applyFont="1" applyFill="1" applyBorder="1" applyAlignment="1">
      <alignment horizontal="center" vertical="center"/>
      <protection/>
    </xf>
    <xf numFmtId="0" fontId="10" fillId="33" borderId="22" xfId="69" applyFont="1" applyFill="1" applyBorder="1" applyAlignment="1">
      <alignment horizontal="center" vertical="center" wrapText="1"/>
      <protection/>
    </xf>
    <xf numFmtId="0" fontId="10" fillId="33" borderId="33" xfId="69" applyFont="1" applyFill="1" applyBorder="1" applyAlignment="1">
      <alignment horizontal="center" vertical="center" wrapText="1"/>
      <protection/>
    </xf>
    <xf numFmtId="0" fontId="10" fillId="33" borderId="65" xfId="69" applyFont="1" applyFill="1" applyBorder="1" applyAlignment="1">
      <alignment horizontal="center" vertical="center" wrapText="1"/>
      <protection/>
    </xf>
    <xf numFmtId="0" fontId="2" fillId="10" borderId="55" xfId="69" applyFill="1" applyBorder="1" applyAlignment="1">
      <alignment horizontal="left" wrapText="1"/>
      <protection/>
    </xf>
    <xf numFmtId="3" fontId="10" fillId="33" borderId="57" xfId="69" applyNumberFormat="1" applyFont="1" applyFill="1" applyBorder="1" applyAlignment="1">
      <alignment horizontal="right" vertical="center"/>
      <protection/>
    </xf>
    <xf numFmtId="3" fontId="10" fillId="33" borderId="68" xfId="69" applyNumberFormat="1" applyFont="1" applyFill="1" applyBorder="1" applyAlignment="1">
      <alignment horizontal="right" vertical="center"/>
      <protection/>
    </xf>
    <xf numFmtId="3" fontId="10" fillId="33" borderId="46" xfId="69" applyNumberFormat="1" applyFont="1" applyFill="1" applyBorder="1" applyAlignment="1">
      <alignment horizontal="right" vertical="center"/>
      <protection/>
    </xf>
    <xf numFmtId="3" fontId="10" fillId="33" borderId="20" xfId="69" applyNumberFormat="1" applyFont="1" applyFill="1" applyBorder="1" applyAlignment="1">
      <alignment horizontal="center"/>
      <protection/>
    </xf>
    <xf numFmtId="3" fontId="10" fillId="33" borderId="19" xfId="69" applyNumberFormat="1" applyFont="1" applyFill="1" applyBorder="1" applyAlignment="1">
      <alignment horizontal="center"/>
      <protection/>
    </xf>
    <xf numFmtId="0" fontId="11" fillId="33" borderId="20" xfId="69" applyFont="1" applyFill="1" applyBorder="1" applyAlignment="1">
      <alignment horizontal="center" vertical="center" wrapText="1"/>
      <protection/>
    </xf>
    <xf numFmtId="0" fontId="11" fillId="33" borderId="10" xfId="69" applyFont="1" applyFill="1" applyBorder="1" applyAlignment="1">
      <alignment horizontal="center" vertical="center" wrapText="1"/>
      <protection/>
    </xf>
    <xf numFmtId="0" fontId="11" fillId="33" borderId="19" xfId="69" applyFont="1" applyFill="1" applyBorder="1" applyAlignment="1">
      <alignment horizontal="center" vertical="center" wrapText="1"/>
      <protection/>
    </xf>
    <xf numFmtId="3" fontId="10" fillId="33" borderId="70" xfId="69" applyNumberFormat="1" applyFont="1" applyFill="1" applyBorder="1" applyAlignment="1">
      <alignment horizontal="center"/>
      <protection/>
    </xf>
    <xf numFmtId="3" fontId="10" fillId="33" borderId="16" xfId="69" applyNumberFormat="1" applyFont="1" applyFill="1" applyBorder="1" applyAlignment="1">
      <alignment horizontal="center"/>
      <protection/>
    </xf>
    <xf numFmtId="0" fontId="13" fillId="0" borderId="28" xfId="74" applyFont="1" applyBorder="1" applyAlignment="1">
      <alignment horizontal="center" vertical="center" wrapText="1"/>
      <protection/>
    </xf>
    <xf numFmtId="0" fontId="14" fillId="0" borderId="0" xfId="74" applyFont="1" applyBorder="1" applyAlignment="1">
      <alignment horizontal="center" vertical="center" wrapText="1"/>
      <protection/>
    </xf>
    <xf numFmtId="0" fontId="20" fillId="0" borderId="75" xfId="74" applyFont="1" applyBorder="1" applyAlignment="1">
      <alignment horizontal="center" vertical="center" textRotation="90" wrapText="1"/>
      <protection/>
    </xf>
    <xf numFmtId="0" fontId="20" fillId="0" borderId="30" xfId="74" applyFont="1" applyBorder="1" applyAlignment="1">
      <alignment horizontal="center" vertical="center" textRotation="90" wrapText="1"/>
      <protection/>
    </xf>
    <xf numFmtId="167" fontId="10" fillId="0" borderId="0" xfId="76" applyNumberFormat="1" applyFont="1" applyFill="1" applyBorder="1" applyAlignment="1" applyProtection="1">
      <alignment horizontal="center" vertical="center" wrapText="1"/>
      <protection/>
    </xf>
    <xf numFmtId="0" fontId="2" fillId="0" borderId="0" xfId="72" applyFont="1" applyFill="1" applyBorder="1" applyAlignment="1" applyProtection="1">
      <alignment horizontal="right"/>
      <protection/>
    </xf>
    <xf numFmtId="0" fontId="10" fillId="37" borderId="58" xfId="76" applyFont="1" applyFill="1" applyBorder="1" applyAlignment="1">
      <alignment horizontal="center" vertical="center" wrapText="1"/>
      <protection/>
    </xf>
    <xf numFmtId="0" fontId="10" fillId="37" borderId="66" xfId="76" applyFont="1" applyFill="1" applyBorder="1" applyAlignment="1">
      <alignment horizontal="center" vertical="center" wrapText="1"/>
      <protection/>
    </xf>
    <xf numFmtId="0" fontId="10" fillId="37" borderId="70" xfId="76" applyFont="1" applyFill="1" applyBorder="1" applyAlignment="1">
      <alignment horizontal="center" vertical="center" wrapText="1"/>
      <protection/>
    </xf>
    <xf numFmtId="0" fontId="10" fillId="37" borderId="76" xfId="76" applyFont="1" applyFill="1" applyBorder="1" applyAlignment="1">
      <alignment horizontal="center" vertical="center" wrapText="1"/>
      <protection/>
    </xf>
    <xf numFmtId="0" fontId="10" fillId="37" borderId="61" xfId="76" applyFont="1" applyFill="1" applyBorder="1" applyAlignment="1">
      <alignment horizontal="center" vertical="center" wrapText="1"/>
      <protection/>
    </xf>
    <xf numFmtId="0" fontId="10" fillId="37" borderId="38" xfId="76" applyFont="1" applyFill="1" applyBorder="1" applyAlignment="1">
      <alignment horizontal="center" vertical="center" wrapText="1"/>
      <protection/>
    </xf>
    <xf numFmtId="0" fontId="11" fillId="37" borderId="31" xfId="76" applyFont="1" applyFill="1" applyBorder="1" applyAlignment="1">
      <alignment horizontal="center" vertical="center" wrapText="1"/>
      <protection/>
    </xf>
    <xf numFmtId="0" fontId="10" fillId="0" borderId="52" xfId="76" applyFont="1" applyFill="1" applyBorder="1" applyAlignment="1" applyProtection="1">
      <alignment horizontal="left"/>
      <protection/>
    </xf>
    <xf numFmtId="0" fontId="10" fillId="0" borderId="28" xfId="76" applyFont="1" applyFill="1" applyBorder="1" applyAlignment="1" applyProtection="1">
      <alignment horizontal="left"/>
      <protection/>
    </xf>
    <xf numFmtId="0" fontId="8" fillId="0" borderId="73" xfId="76" applyFont="1" applyFill="1" applyBorder="1" applyAlignment="1">
      <alignment horizontal="justify" vertical="center" wrapText="1"/>
      <protection/>
    </xf>
    <xf numFmtId="0" fontId="10" fillId="0" borderId="0" xfId="72" applyFont="1" applyAlignment="1">
      <alignment horizontal="center" wrapText="1"/>
      <protection/>
    </xf>
    <xf numFmtId="0" fontId="2" fillId="0" borderId="0" xfId="72" applyFont="1" applyAlignment="1" applyProtection="1">
      <alignment horizontal="right"/>
      <protection/>
    </xf>
    <xf numFmtId="0" fontId="74" fillId="0" borderId="0" xfId="0" applyFont="1" applyAlignment="1">
      <alignment/>
    </xf>
  </cellXfs>
  <cellStyles count="7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2 2" xfId="43"/>
    <cellStyle name="Ezres 3" xfId="44"/>
    <cellStyle name="Ezres 4" xfId="45"/>
    <cellStyle name="Ezres 5" xfId="46"/>
    <cellStyle name="Ezres 6" xfId="47"/>
    <cellStyle name="Ezres 6 2" xfId="48"/>
    <cellStyle name="Ezres 7" xfId="49"/>
    <cellStyle name="Ezres 8" xfId="50"/>
    <cellStyle name="Figyelmeztetés" xfId="51"/>
    <cellStyle name="Hiperhivatkozás" xfId="52"/>
    <cellStyle name="Hyperlink" xfId="53"/>
    <cellStyle name="Hivatkozott cella" xfId="54"/>
    <cellStyle name="Jegyzet" xfId="55"/>
    <cellStyle name="Jelölőszín 1" xfId="56"/>
    <cellStyle name="Jelölőszín 2" xfId="57"/>
    <cellStyle name="Jelölőszín 3" xfId="58"/>
    <cellStyle name="Jelölőszín 4" xfId="59"/>
    <cellStyle name="Jelölőszín 5" xfId="60"/>
    <cellStyle name="Jelölőszín 6" xfId="61"/>
    <cellStyle name="Jó" xfId="62"/>
    <cellStyle name="Kimenet" xfId="63"/>
    <cellStyle name="Followed Hyperlink" xfId="64"/>
    <cellStyle name="Magyarázó szöveg" xfId="65"/>
    <cellStyle name="Már látott hiperhivatkozás" xfId="66"/>
    <cellStyle name="Normál 2" xfId="67"/>
    <cellStyle name="Normál 2 2" xfId="68"/>
    <cellStyle name="Normál 3" xfId="69"/>
    <cellStyle name="Normál 4" xfId="70"/>
    <cellStyle name="Normál 5" xfId="71"/>
    <cellStyle name="Normál 6" xfId="72"/>
    <cellStyle name="Normál 7" xfId="73"/>
    <cellStyle name="Normál_2008_evi_ktgv_mellekletei" xfId="74"/>
    <cellStyle name="Normál_kiadások 2008" xfId="75"/>
    <cellStyle name="Normál_KVRENMUNKA" xfId="76"/>
    <cellStyle name="Összesen" xfId="77"/>
    <cellStyle name="Currency" xfId="78"/>
    <cellStyle name="Currency [0]" xfId="79"/>
    <cellStyle name="Pénznem 2" xfId="80"/>
    <cellStyle name="Rossz" xfId="81"/>
    <cellStyle name="Semleges" xfId="82"/>
    <cellStyle name="Semleges 2" xfId="83"/>
    <cellStyle name="Számítás" xfId="84"/>
    <cellStyle name="Percent" xfId="85"/>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issi\c\Dokumentumok\1k&#246;lts&#233;gvet&#233;s\ktgvet&#23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5"/>
  <sheetViews>
    <sheetView tabSelected="1" view="pageBreakPreview" zoomScaleSheetLayoutView="100" zoomScalePageLayoutView="0" workbookViewId="0" topLeftCell="A4">
      <selection activeCell="B25" sqref="B25:C26"/>
    </sheetView>
  </sheetViews>
  <sheetFormatPr defaultColWidth="9.140625" defaultRowHeight="15"/>
  <cols>
    <col min="1" max="1" width="40.7109375" style="0" customWidth="1"/>
    <col min="2" max="2" width="35.7109375" style="0" customWidth="1"/>
    <col min="3" max="3" width="5.7109375" style="0" customWidth="1"/>
  </cols>
  <sheetData>
    <row r="1" ht="15">
      <c r="A1" s="246"/>
    </row>
    <row r="3" spans="1:3" ht="15">
      <c r="A3" s="380" t="s">
        <v>232</v>
      </c>
      <c r="B3" s="380"/>
      <c r="C3" s="380"/>
    </row>
    <row r="4" ht="15">
      <c r="A4" s="246"/>
    </row>
    <row r="5" spans="1:3" ht="31.5" customHeight="1">
      <c r="A5" s="381" t="s">
        <v>526</v>
      </c>
      <c r="B5" s="381"/>
      <c r="C5" s="381"/>
    </row>
    <row r="6" ht="15">
      <c r="A6" s="246"/>
    </row>
    <row r="7" spans="1:3" ht="15">
      <c r="A7" s="365" t="s">
        <v>233</v>
      </c>
      <c r="B7" s="366" t="s">
        <v>234</v>
      </c>
      <c r="C7" s="367"/>
    </row>
    <row r="8" spans="1:3" ht="15">
      <c r="A8" s="365"/>
      <c r="B8" s="368"/>
      <c r="C8" s="369"/>
    </row>
    <row r="9" spans="1:3" ht="15">
      <c r="A9" s="365" t="s">
        <v>235</v>
      </c>
      <c r="B9" s="366" t="s">
        <v>234</v>
      </c>
      <c r="C9" s="367"/>
    </row>
    <row r="10" spans="1:3" ht="15">
      <c r="A10" s="365"/>
      <c r="B10" s="368"/>
      <c r="C10" s="369"/>
    </row>
    <row r="11" spans="1:3" ht="15">
      <c r="A11" s="365" t="s">
        <v>236</v>
      </c>
      <c r="B11" s="366"/>
      <c r="C11" s="367"/>
    </row>
    <row r="12" spans="1:3" ht="15">
      <c r="A12" s="365"/>
      <c r="B12" s="368"/>
      <c r="C12" s="369"/>
    </row>
    <row r="13" spans="1:3" ht="24.75" customHeight="1">
      <c r="A13" s="375" t="s">
        <v>237</v>
      </c>
      <c r="B13" s="376" t="s">
        <v>254</v>
      </c>
      <c r="C13" s="377"/>
    </row>
    <row r="14" spans="1:3" ht="24.75" customHeight="1">
      <c r="A14" s="375"/>
      <c r="B14" s="378"/>
      <c r="C14" s="379"/>
    </row>
    <row r="15" spans="1:3" ht="24.75" customHeight="1">
      <c r="A15" s="375" t="s">
        <v>238</v>
      </c>
      <c r="B15" s="376" t="s">
        <v>254</v>
      </c>
      <c r="C15" s="377"/>
    </row>
    <row r="16" spans="1:3" ht="24.75" customHeight="1">
      <c r="A16" s="375"/>
      <c r="B16" s="378"/>
      <c r="C16" s="379"/>
    </row>
    <row r="17" spans="1:3" ht="24.75" customHeight="1">
      <c r="A17" s="375" t="s">
        <v>239</v>
      </c>
      <c r="B17" s="376" t="s">
        <v>581</v>
      </c>
      <c r="C17" s="377"/>
    </row>
    <row r="18" spans="1:3" ht="24.75" customHeight="1">
      <c r="A18" s="375"/>
      <c r="B18" s="378"/>
      <c r="C18" s="379"/>
    </row>
    <row r="19" spans="1:3" ht="30" customHeight="1">
      <c r="A19" s="375" t="s">
        <v>240</v>
      </c>
      <c r="B19" s="376" t="s">
        <v>581</v>
      </c>
      <c r="C19" s="377"/>
    </row>
    <row r="20" spans="1:3" ht="30" customHeight="1">
      <c r="A20" s="375"/>
      <c r="B20" s="378"/>
      <c r="C20" s="379"/>
    </row>
    <row r="21" spans="1:3" ht="15">
      <c r="A21" s="375" t="s">
        <v>241</v>
      </c>
      <c r="B21" s="376" t="s">
        <v>592</v>
      </c>
      <c r="C21" s="377"/>
    </row>
    <row r="22" spans="1:3" ht="15">
      <c r="A22" s="375"/>
      <c r="B22" s="378"/>
      <c r="C22" s="379"/>
    </row>
    <row r="23" spans="1:3" ht="24.75" customHeight="1">
      <c r="A23" s="375" t="s">
        <v>242</v>
      </c>
      <c r="B23" s="376" t="s">
        <v>592</v>
      </c>
      <c r="C23" s="377"/>
    </row>
    <row r="24" spans="1:3" ht="24.75" customHeight="1">
      <c r="A24" s="375"/>
      <c r="B24" s="378"/>
      <c r="C24" s="379"/>
    </row>
    <row r="25" spans="1:3" ht="15">
      <c r="A25" s="365" t="s">
        <v>243</v>
      </c>
      <c r="B25" s="366" t="s">
        <v>234</v>
      </c>
      <c r="C25" s="367"/>
    </row>
    <row r="26" spans="1:3" ht="15">
      <c r="A26" s="365"/>
      <c r="B26" s="368"/>
      <c r="C26" s="369"/>
    </row>
    <row r="27" spans="1:3" ht="15">
      <c r="A27" s="365" t="s">
        <v>244</v>
      </c>
      <c r="B27" s="366" t="s">
        <v>234</v>
      </c>
      <c r="C27" s="367"/>
    </row>
    <row r="28" spans="1:3" ht="15">
      <c r="A28" s="365"/>
      <c r="B28" s="368"/>
      <c r="C28" s="369"/>
    </row>
    <row r="29" spans="1:3" ht="15">
      <c r="A29" s="365" t="s">
        <v>245</v>
      </c>
      <c r="B29" s="366" t="s">
        <v>234</v>
      </c>
      <c r="C29" s="367"/>
    </row>
    <row r="30" spans="1:3" ht="15">
      <c r="A30" s="365"/>
      <c r="B30" s="368"/>
      <c r="C30" s="369"/>
    </row>
    <row r="31" spans="1:3" ht="64.5" customHeight="1">
      <c r="A31" s="365" t="s">
        <v>246</v>
      </c>
      <c r="B31" s="370" t="s">
        <v>253</v>
      </c>
      <c r="C31" s="371"/>
    </row>
    <row r="32" spans="1:3" ht="64.5" customHeight="1">
      <c r="A32" s="365"/>
      <c r="B32" s="372"/>
      <c r="C32" s="373"/>
    </row>
    <row r="33" spans="1:3" ht="23.25" customHeight="1">
      <c r="A33" s="365" t="s">
        <v>247</v>
      </c>
      <c r="B33" s="374" t="s">
        <v>248</v>
      </c>
      <c r="C33" s="374"/>
    </row>
    <row r="34" spans="1:3" ht="23.25" customHeight="1">
      <c r="A34" s="365"/>
      <c r="B34" s="374"/>
      <c r="C34" s="374"/>
    </row>
    <row r="35" ht="15">
      <c r="A35" s="247"/>
    </row>
  </sheetData>
  <sheetProtection/>
  <mergeCells count="30">
    <mergeCell ref="A3:C3"/>
    <mergeCell ref="A5:C5"/>
    <mergeCell ref="A7:A8"/>
    <mergeCell ref="B7:C8"/>
    <mergeCell ref="A9:A10"/>
    <mergeCell ref="B9:C10"/>
    <mergeCell ref="A11:A12"/>
    <mergeCell ref="B11:C12"/>
    <mergeCell ref="A13:A14"/>
    <mergeCell ref="B13:C14"/>
    <mergeCell ref="A15:A16"/>
    <mergeCell ref="B15:C16"/>
    <mergeCell ref="A17:A18"/>
    <mergeCell ref="B17:C18"/>
    <mergeCell ref="A19:A20"/>
    <mergeCell ref="B19:C20"/>
    <mergeCell ref="A21:A22"/>
    <mergeCell ref="B21:C22"/>
    <mergeCell ref="A23:A24"/>
    <mergeCell ref="B23:C24"/>
    <mergeCell ref="A25:A26"/>
    <mergeCell ref="B25:C26"/>
    <mergeCell ref="A27:A28"/>
    <mergeCell ref="B27:C28"/>
    <mergeCell ref="A29:A30"/>
    <mergeCell ref="B29:C30"/>
    <mergeCell ref="A31:A32"/>
    <mergeCell ref="B31:C32"/>
    <mergeCell ref="A33:A34"/>
    <mergeCell ref="B33:C3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82">
      <selection activeCell="P79" sqref="P79"/>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576</v>
      </c>
    </row>
    <row r="2" ht="15" customHeight="1"/>
    <row r="3" spans="9:12" ht="15" customHeight="1" thickBot="1">
      <c r="I3" s="42"/>
      <c r="L3" s="42" t="s">
        <v>8</v>
      </c>
    </row>
    <row r="4" spans="1:12" s="44" customFormat="1" ht="15" customHeight="1" thickBot="1">
      <c r="A4" s="162"/>
      <c r="B4" s="45" t="s">
        <v>9</v>
      </c>
      <c r="C4" s="45" t="s">
        <v>10</v>
      </c>
      <c r="D4" s="45" t="s">
        <v>11</v>
      </c>
      <c r="E4" s="387" t="s">
        <v>12</v>
      </c>
      <c r="F4" s="388"/>
      <c r="G4" s="388"/>
      <c r="H4" s="389"/>
      <c r="I4" s="45" t="s">
        <v>13</v>
      </c>
      <c r="J4" s="45" t="s">
        <v>89</v>
      </c>
      <c r="K4" s="45" t="s">
        <v>90</v>
      </c>
      <c r="L4" s="147" t="s">
        <v>91</v>
      </c>
    </row>
    <row r="5" spans="1:16" ht="42" customHeight="1" thickBot="1">
      <c r="A5" s="162" t="s">
        <v>14</v>
      </c>
      <c r="B5" s="390" t="s">
        <v>470</v>
      </c>
      <c r="C5" s="391"/>
      <c r="D5" s="391"/>
      <c r="E5" s="391"/>
      <c r="F5" s="391"/>
      <c r="G5" s="391"/>
      <c r="H5" s="391"/>
      <c r="I5" s="391"/>
      <c r="J5" s="391"/>
      <c r="K5" s="391"/>
      <c r="L5" s="391"/>
      <c r="M5" s="146"/>
      <c r="N5" s="146"/>
      <c r="O5" s="146"/>
      <c r="P5" s="146"/>
    </row>
    <row r="6" spans="1:12" ht="124.5" customHeight="1" thickBot="1">
      <c r="A6" s="162" t="s">
        <v>15</v>
      </c>
      <c r="B6" s="392" t="s">
        <v>88</v>
      </c>
      <c r="C6" s="393"/>
      <c r="D6" s="393"/>
      <c r="E6" s="393"/>
      <c r="F6" s="393"/>
      <c r="G6" s="393"/>
      <c r="H6" s="394"/>
      <c r="I6" s="39" t="s">
        <v>257</v>
      </c>
      <c r="J6" s="39" t="s">
        <v>258</v>
      </c>
      <c r="K6" s="39" t="s">
        <v>384</v>
      </c>
      <c r="L6" s="64" t="s">
        <v>471</v>
      </c>
    </row>
    <row r="7" spans="1:12" s="87" customFormat="1" ht="15" customHeight="1" thickBot="1">
      <c r="A7" s="162" t="s">
        <v>16</v>
      </c>
      <c r="B7" s="83" t="s">
        <v>80</v>
      </c>
      <c r="C7" s="84" t="s">
        <v>259</v>
      </c>
      <c r="D7" s="85"/>
      <c r="E7" s="85"/>
      <c r="F7" s="85"/>
      <c r="G7" s="85"/>
      <c r="H7" s="138"/>
      <c r="I7" s="86">
        <f>SUM(I8,I15,I25,I37)</f>
        <v>15248</v>
      </c>
      <c r="J7" s="86">
        <f>SUM(J8,J15,J25,J37)</f>
        <v>1300</v>
      </c>
      <c r="K7" s="132">
        <f>SUM(K8,K15,K25,K37)</f>
        <v>0</v>
      </c>
      <c r="L7" s="148">
        <f>SUM(I7:K7)</f>
        <v>16548</v>
      </c>
    </row>
    <row r="8" spans="1:12" s="87" customFormat="1" ht="15" customHeight="1" thickBot="1">
      <c r="A8" s="162" t="s">
        <v>17</v>
      </c>
      <c r="B8" s="88"/>
      <c r="C8" s="89" t="s">
        <v>260</v>
      </c>
      <c r="D8" s="93" t="s">
        <v>152</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82" t="s">
        <v>261</v>
      </c>
      <c r="E9" s="395" t="s">
        <v>168</v>
      </c>
      <c r="F9" s="395"/>
      <c r="G9" s="395"/>
      <c r="H9" s="396"/>
      <c r="I9" s="134"/>
      <c r="J9" s="134"/>
      <c r="K9" s="134"/>
      <c r="L9" s="134">
        <f t="shared" si="0"/>
        <v>0</v>
      </c>
    </row>
    <row r="10" spans="1:12" s="68" customFormat="1" ht="15" customHeight="1" thickBot="1">
      <c r="A10" s="162" t="s">
        <v>19</v>
      </c>
      <c r="B10" s="67"/>
      <c r="C10" s="69"/>
      <c r="D10" s="283" t="s">
        <v>262</v>
      </c>
      <c r="E10" s="158" t="s">
        <v>194</v>
      </c>
      <c r="F10" s="157"/>
      <c r="G10" s="157"/>
      <c r="H10" s="159"/>
      <c r="I10" s="134"/>
      <c r="J10" s="134"/>
      <c r="K10" s="134"/>
      <c r="L10" s="134">
        <f t="shared" si="0"/>
        <v>0</v>
      </c>
    </row>
    <row r="11" spans="1:12" s="68" customFormat="1" ht="15" customHeight="1" thickBot="1">
      <c r="A11" s="162" t="s">
        <v>20</v>
      </c>
      <c r="B11" s="67"/>
      <c r="C11" s="69"/>
      <c r="D11" s="283" t="s">
        <v>263</v>
      </c>
      <c r="E11" s="158" t="s">
        <v>267</v>
      </c>
      <c r="F11" s="157"/>
      <c r="G11" s="157"/>
      <c r="H11" s="159"/>
      <c r="I11" s="134"/>
      <c r="J11" s="134"/>
      <c r="K11" s="134"/>
      <c r="L11" s="134">
        <f t="shared" si="0"/>
        <v>0</v>
      </c>
    </row>
    <row r="12" spans="1:12" s="68" customFormat="1" ht="15" customHeight="1" thickBot="1">
      <c r="A12" s="162" t="s">
        <v>21</v>
      </c>
      <c r="B12" s="67"/>
      <c r="C12" s="69"/>
      <c r="D12" s="283" t="s">
        <v>265</v>
      </c>
      <c r="E12" s="158" t="s">
        <v>268</v>
      </c>
      <c r="F12" s="157"/>
      <c r="G12" s="157"/>
      <c r="H12" s="159"/>
      <c r="I12" s="134"/>
      <c r="J12" s="134"/>
      <c r="K12" s="134"/>
      <c r="L12" s="134">
        <f t="shared" si="0"/>
        <v>0</v>
      </c>
    </row>
    <row r="13" spans="1:12" s="68" customFormat="1" ht="15" customHeight="1" thickBot="1">
      <c r="A13" s="162" t="s">
        <v>22</v>
      </c>
      <c r="B13" s="67"/>
      <c r="C13" s="69"/>
      <c r="D13" s="283" t="s">
        <v>266</v>
      </c>
      <c r="E13" s="158" t="s">
        <v>269</v>
      </c>
      <c r="F13" s="157"/>
      <c r="G13" s="157"/>
      <c r="H13" s="159"/>
      <c r="I13" s="134"/>
      <c r="J13" s="134"/>
      <c r="K13" s="134"/>
      <c r="L13" s="134">
        <f t="shared" si="0"/>
        <v>0</v>
      </c>
    </row>
    <row r="14" spans="1:12" s="68" customFormat="1" ht="15" customHeight="1" thickBot="1">
      <c r="A14" s="162" t="s">
        <v>23</v>
      </c>
      <c r="B14" s="67"/>
      <c r="C14" s="69"/>
      <c r="D14" s="282" t="s">
        <v>264</v>
      </c>
      <c r="E14" s="66" t="s">
        <v>169</v>
      </c>
      <c r="F14" s="70"/>
      <c r="G14" s="70"/>
      <c r="H14" s="140"/>
      <c r="I14" s="134"/>
      <c r="J14" s="134"/>
      <c r="K14" s="134"/>
      <c r="L14" s="134">
        <f t="shared" si="0"/>
        <v>0</v>
      </c>
    </row>
    <row r="15" spans="1:12" s="87" customFormat="1" ht="15" customHeight="1" thickBot="1">
      <c r="A15" s="162" t="s">
        <v>24</v>
      </c>
      <c r="B15" s="88"/>
      <c r="C15" s="89" t="s">
        <v>270</v>
      </c>
      <c r="D15" s="90" t="s">
        <v>82</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271</v>
      </c>
      <c r="E16" s="66" t="s">
        <v>171</v>
      </c>
      <c r="F16" s="37"/>
      <c r="G16" s="37"/>
      <c r="H16" s="142"/>
      <c r="I16" s="134"/>
      <c r="J16" s="134"/>
      <c r="K16" s="134"/>
      <c r="L16" s="134">
        <f t="shared" si="0"/>
        <v>0</v>
      </c>
    </row>
    <row r="17" spans="1:12" s="38" customFormat="1" ht="15" customHeight="1" thickBot="1">
      <c r="A17" s="162" t="s">
        <v>26</v>
      </c>
      <c r="B17" s="35"/>
      <c r="C17" s="36"/>
      <c r="D17" s="65" t="s">
        <v>272</v>
      </c>
      <c r="E17" s="66" t="s">
        <v>276</v>
      </c>
      <c r="F17" s="37"/>
      <c r="G17" s="37"/>
      <c r="H17" s="142"/>
      <c r="I17" s="134"/>
      <c r="J17" s="134"/>
      <c r="K17" s="134"/>
      <c r="L17" s="134">
        <f t="shared" si="0"/>
        <v>0</v>
      </c>
    </row>
    <row r="18" spans="1:12" s="38" customFormat="1" ht="15" customHeight="1" thickBot="1">
      <c r="A18" s="162" t="s">
        <v>27</v>
      </c>
      <c r="B18" s="35"/>
      <c r="C18" s="36"/>
      <c r="D18" s="65" t="s">
        <v>273</v>
      </c>
      <c r="E18" s="66" t="s">
        <v>277</v>
      </c>
      <c r="F18" s="37"/>
      <c r="G18" s="37"/>
      <c r="H18" s="142"/>
      <c r="I18" s="134"/>
      <c r="J18" s="134"/>
      <c r="K18" s="134"/>
      <c r="L18" s="134">
        <f t="shared" si="0"/>
        <v>0</v>
      </c>
    </row>
    <row r="19" spans="1:12" s="38" customFormat="1" ht="15" customHeight="1" thickBot="1">
      <c r="A19" s="162" t="s">
        <v>28</v>
      </c>
      <c r="B19" s="35"/>
      <c r="C19" s="36"/>
      <c r="D19" s="65" t="s">
        <v>274</v>
      </c>
      <c r="E19" s="66" t="s">
        <v>172</v>
      </c>
      <c r="F19" s="37"/>
      <c r="G19" s="37"/>
      <c r="H19" s="142"/>
      <c r="I19" s="134"/>
      <c r="J19" s="134"/>
      <c r="K19" s="134"/>
      <c r="L19" s="134">
        <f t="shared" si="0"/>
        <v>0</v>
      </c>
    </row>
    <row r="20" spans="1:12" s="38" customFormat="1" ht="15" customHeight="1" thickBot="1">
      <c r="A20" s="162" t="s">
        <v>29</v>
      </c>
      <c r="B20" s="35"/>
      <c r="C20" s="36"/>
      <c r="D20" s="65" t="s">
        <v>278</v>
      </c>
      <c r="E20" s="66" t="s">
        <v>173</v>
      </c>
      <c r="F20" s="37"/>
      <c r="G20" s="37"/>
      <c r="H20" s="142"/>
      <c r="I20" s="134"/>
      <c r="J20" s="134"/>
      <c r="K20" s="134"/>
      <c r="L20" s="134">
        <f t="shared" si="0"/>
        <v>0</v>
      </c>
    </row>
    <row r="21" spans="1:12" s="38" customFormat="1" ht="15" customHeight="1" thickBot="1">
      <c r="A21" s="162" t="s">
        <v>30</v>
      </c>
      <c r="B21" s="35"/>
      <c r="C21" s="36"/>
      <c r="D21" s="65" t="s">
        <v>279</v>
      </c>
      <c r="E21" s="66" t="s">
        <v>231</v>
      </c>
      <c r="F21" s="37"/>
      <c r="G21" s="37"/>
      <c r="H21" s="142"/>
      <c r="I21" s="134"/>
      <c r="J21" s="134"/>
      <c r="K21" s="134"/>
      <c r="L21" s="134">
        <f t="shared" si="0"/>
        <v>0</v>
      </c>
    </row>
    <row r="22" spans="1:12" s="38" customFormat="1" ht="15" customHeight="1" thickBot="1">
      <c r="A22" s="162" t="s">
        <v>31</v>
      </c>
      <c r="B22" s="35"/>
      <c r="C22" s="36"/>
      <c r="D22" s="65" t="s">
        <v>280</v>
      </c>
      <c r="E22" s="66" t="s">
        <v>174</v>
      </c>
      <c r="F22" s="37"/>
      <c r="G22" s="37"/>
      <c r="H22" s="142"/>
      <c r="I22" s="134"/>
      <c r="J22" s="134"/>
      <c r="K22" s="134"/>
      <c r="L22" s="134">
        <f t="shared" si="0"/>
        <v>0</v>
      </c>
    </row>
    <row r="23" spans="1:12" s="38" customFormat="1" ht="15" customHeight="1" thickBot="1">
      <c r="A23" s="162" t="s">
        <v>32</v>
      </c>
      <c r="B23" s="35"/>
      <c r="C23" s="36"/>
      <c r="D23" s="65" t="s">
        <v>281</v>
      </c>
      <c r="E23" s="66" t="s">
        <v>175</v>
      </c>
      <c r="F23" s="37"/>
      <c r="G23" s="37"/>
      <c r="H23" s="142"/>
      <c r="I23" s="134"/>
      <c r="J23" s="134"/>
      <c r="K23" s="134"/>
      <c r="L23" s="134">
        <f t="shared" si="0"/>
        <v>0</v>
      </c>
    </row>
    <row r="24" spans="1:12" s="38" customFormat="1" ht="15" customHeight="1" thickBot="1">
      <c r="A24" s="162" t="s">
        <v>33</v>
      </c>
      <c r="B24" s="35"/>
      <c r="C24" s="36"/>
      <c r="D24" s="65" t="s">
        <v>275</v>
      </c>
      <c r="E24" s="66" t="s">
        <v>151</v>
      </c>
      <c r="F24" s="37"/>
      <c r="G24" s="37"/>
      <c r="H24" s="142"/>
      <c r="I24" s="134"/>
      <c r="J24" s="134"/>
      <c r="K24" s="134"/>
      <c r="L24" s="134">
        <f t="shared" si="0"/>
        <v>0</v>
      </c>
    </row>
    <row r="25" spans="1:12" s="87" customFormat="1" ht="15" customHeight="1" thickBot="1">
      <c r="A25" s="162" t="s">
        <v>34</v>
      </c>
      <c r="B25" s="88"/>
      <c r="C25" s="89" t="s">
        <v>282</v>
      </c>
      <c r="D25" s="90" t="s">
        <v>81</v>
      </c>
      <c r="E25" s="91"/>
      <c r="F25" s="91"/>
      <c r="G25" s="91"/>
      <c r="H25" s="141"/>
      <c r="I25" s="92">
        <f>SUM(I26:I36)</f>
        <v>15248</v>
      </c>
      <c r="J25" s="92">
        <f>SUM(J26:J36)</f>
        <v>0</v>
      </c>
      <c r="K25" s="135">
        <f>SUM(K26:K36)</f>
        <v>0</v>
      </c>
      <c r="L25" s="150">
        <f t="shared" si="0"/>
        <v>15248</v>
      </c>
    </row>
    <row r="26" spans="1:12" s="68" customFormat="1" ht="15" customHeight="1" thickBot="1">
      <c r="A26" s="162" t="s">
        <v>35</v>
      </c>
      <c r="B26" s="67"/>
      <c r="C26" s="69"/>
      <c r="D26" s="283" t="s">
        <v>283</v>
      </c>
      <c r="E26" s="66" t="s">
        <v>176</v>
      </c>
      <c r="F26" s="66"/>
      <c r="G26" s="66"/>
      <c r="H26" s="73"/>
      <c r="I26" s="134"/>
      <c r="J26" s="134"/>
      <c r="K26" s="134"/>
      <c r="L26" s="134">
        <f t="shared" si="0"/>
        <v>0</v>
      </c>
    </row>
    <row r="27" spans="1:12" s="68" customFormat="1" ht="15" customHeight="1" thickBot="1">
      <c r="A27" s="162" t="s">
        <v>36</v>
      </c>
      <c r="B27" s="67"/>
      <c r="C27" s="69"/>
      <c r="D27" s="283" t="s">
        <v>284</v>
      </c>
      <c r="E27" s="66" t="s">
        <v>177</v>
      </c>
      <c r="F27" s="66"/>
      <c r="G27" s="66"/>
      <c r="H27" s="73"/>
      <c r="I27" s="134">
        <v>400</v>
      </c>
      <c r="J27" s="134"/>
      <c r="K27" s="134"/>
      <c r="L27" s="134">
        <f t="shared" si="0"/>
        <v>400</v>
      </c>
    </row>
    <row r="28" spans="1:12" s="68" customFormat="1" ht="15" customHeight="1" thickBot="1">
      <c r="A28" s="162" t="s">
        <v>37</v>
      </c>
      <c r="B28" s="67"/>
      <c r="C28" s="69"/>
      <c r="D28" s="283" t="s">
        <v>285</v>
      </c>
      <c r="E28" s="58" t="s">
        <v>178</v>
      </c>
      <c r="F28" s="58"/>
      <c r="G28" s="58"/>
      <c r="H28" s="73"/>
      <c r="I28" s="134"/>
      <c r="J28" s="134"/>
      <c r="K28" s="134"/>
      <c r="L28" s="134">
        <f t="shared" si="0"/>
        <v>0</v>
      </c>
    </row>
    <row r="29" spans="1:12" s="68" customFormat="1" ht="15" customHeight="1" thickBot="1">
      <c r="A29" s="162" t="s">
        <v>38</v>
      </c>
      <c r="B29" s="67"/>
      <c r="C29" s="69"/>
      <c r="D29" s="283" t="s">
        <v>286</v>
      </c>
      <c r="E29" s="58" t="s">
        <v>179</v>
      </c>
      <c r="F29" s="66"/>
      <c r="G29" s="66"/>
      <c r="H29" s="140"/>
      <c r="I29" s="134"/>
      <c r="J29" s="134"/>
      <c r="K29" s="134"/>
      <c r="L29" s="134">
        <f t="shared" si="0"/>
        <v>0</v>
      </c>
    </row>
    <row r="30" spans="1:12" s="68" customFormat="1" ht="15" customHeight="1" thickBot="1">
      <c r="A30" s="162" t="s">
        <v>39</v>
      </c>
      <c r="B30" s="67"/>
      <c r="C30" s="69"/>
      <c r="D30" s="283" t="s">
        <v>287</v>
      </c>
      <c r="E30" s="58" t="s">
        <v>180</v>
      </c>
      <c r="F30" s="66"/>
      <c r="G30" s="66"/>
      <c r="H30" s="140"/>
      <c r="I30" s="134">
        <v>8000</v>
      </c>
      <c r="J30" s="134"/>
      <c r="K30" s="134"/>
      <c r="L30" s="134">
        <f t="shared" si="0"/>
        <v>8000</v>
      </c>
    </row>
    <row r="31" spans="1:12" s="68" customFormat="1" ht="15" customHeight="1" thickBot="1">
      <c r="A31" s="162" t="s">
        <v>40</v>
      </c>
      <c r="B31" s="67"/>
      <c r="C31" s="69"/>
      <c r="D31" s="283" t="s">
        <v>288</v>
      </c>
      <c r="E31" s="58" t="s">
        <v>181</v>
      </c>
      <c r="F31" s="66"/>
      <c r="G31" s="66"/>
      <c r="H31" s="140"/>
      <c r="I31" s="134">
        <v>2268</v>
      </c>
      <c r="J31" s="134"/>
      <c r="K31" s="134"/>
      <c r="L31" s="134">
        <f t="shared" si="0"/>
        <v>2268</v>
      </c>
    </row>
    <row r="32" spans="1:12" s="68" customFormat="1" ht="15" customHeight="1" thickBot="1">
      <c r="A32" s="162" t="s">
        <v>41</v>
      </c>
      <c r="B32" s="67"/>
      <c r="C32" s="69"/>
      <c r="D32" s="283" t="s">
        <v>289</v>
      </c>
      <c r="E32" s="58" t="s">
        <v>182</v>
      </c>
      <c r="F32" s="66"/>
      <c r="G32" s="66"/>
      <c r="H32" s="140"/>
      <c r="I32" s="134">
        <v>4500</v>
      </c>
      <c r="J32" s="134"/>
      <c r="K32" s="134"/>
      <c r="L32" s="134">
        <f t="shared" si="0"/>
        <v>4500</v>
      </c>
    </row>
    <row r="33" spans="1:12" s="68" customFormat="1" ht="15" customHeight="1" thickBot="1">
      <c r="A33" s="162" t="s">
        <v>42</v>
      </c>
      <c r="B33" s="67"/>
      <c r="C33" s="69"/>
      <c r="D33" s="283" t="s">
        <v>290</v>
      </c>
      <c r="E33" s="58" t="s">
        <v>291</v>
      </c>
      <c r="F33" s="66"/>
      <c r="G33" s="66"/>
      <c r="H33" s="140"/>
      <c r="I33" s="134">
        <v>40</v>
      </c>
      <c r="J33" s="134"/>
      <c r="K33" s="134"/>
      <c r="L33" s="134">
        <f t="shared" si="0"/>
        <v>40</v>
      </c>
    </row>
    <row r="34" spans="1:12" s="68" customFormat="1" ht="15" customHeight="1" thickBot="1">
      <c r="A34" s="162" t="s">
        <v>43</v>
      </c>
      <c r="B34" s="67"/>
      <c r="C34" s="69"/>
      <c r="D34" s="283" t="s">
        <v>292</v>
      </c>
      <c r="E34" s="58" t="s">
        <v>295</v>
      </c>
      <c r="F34" s="66"/>
      <c r="G34" s="66"/>
      <c r="H34" s="140"/>
      <c r="I34" s="134"/>
      <c r="J34" s="134"/>
      <c r="K34" s="134"/>
      <c r="L34" s="134">
        <f t="shared" si="0"/>
        <v>0</v>
      </c>
    </row>
    <row r="35" spans="1:12" s="68" customFormat="1" ht="15" customHeight="1" thickBot="1">
      <c r="A35" s="162" t="s">
        <v>44</v>
      </c>
      <c r="B35" s="67"/>
      <c r="C35" s="69"/>
      <c r="D35" s="283" t="s">
        <v>293</v>
      </c>
      <c r="E35" s="58" t="s">
        <v>296</v>
      </c>
      <c r="F35" s="66"/>
      <c r="G35" s="66"/>
      <c r="H35" s="140"/>
      <c r="I35" s="134"/>
      <c r="J35" s="134"/>
      <c r="K35" s="134"/>
      <c r="L35" s="134">
        <f t="shared" si="0"/>
        <v>0</v>
      </c>
    </row>
    <row r="36" spans="1:12" s="68" customFormat="1" ht="15" customHeight="1" thickBot="1">
      <c r="A36" s="162" t="s">
        <v>45</v>
      </c>
      <c r="B36" s="67"/>
      <c r="C36" s="69"/>
      <c r="D36" s="283" t="s">
        <v>294</v>
      </c>
      <c r="E36" s="58" t="s">
        <v>183</v>
      </c>
      <c r="F36" s="66"/>
      <c r="G36" s="66"/>
      <c r="H36" s="140"/>
      <c r="I36" s="134">
        <v>40</v>
      </c>
      <c r="J36" s="134"/>
      <c r="K36" s="134"/>
      <c r="L36" s="134">
        <f t="shared" si="0"/>
        <v>40</v>
      </c>
    </row>
    <row r="37" spans="1:12" s="87" customFormat="1" ht="15" customHeight="1" thickBot="1">
      <c r="A37" s="162" t="s">
        <v>46</v>
      </c>
      <c r="B37" s="88"/>
      <c r="C37" s="89" t="s">
        <v>297</v>
      </c>
      <c r="D37" s="93" t="s">
        <v>153</v>
      </c>
      <c r="E37" s="94"/>
      <c r="F37" s="91"/>
      <c r="G37" s="91"/>
      <c r="H37" s="141"/>
      <c r="I37" s="92">
        <f>SUM(I38:I42)</f>
        <v>0</v>
      </c>
      <c r="J37" s="92">
        <f>SUM(J38:J42)</f>
        <v>1300</v>
      </c>
      <c r="K37" s="135">
        <f>SUM(K38:K42)</f>
        <v>0</v>
      </c>
      <c r="L37" s="150">
        <f t="shared" si="0"/>
        <v>1300</v>
      </c>
    </row>
    <row r="38" spans="1:12" s="57" customFormat="1" ht="15" customHeight="1" thickBot="1">
      <c r="A38" s="162" t="s">
        <v>47</v>
      </c>
      <c r="B38" s="55"/>
      <c r="C38" s="71"/>
      <c r="D38" s="282" t="s">
        <v>319</v>
      </c>
      <c r="E38" s="158" t="s">
        <v>329</v>
      </c>
      <c r="F38" s="72"/>
      <c r="G38" s="59"/>
      <c r="H38" s="143"/>
      <c r="I38" s="134"/>
      <c r="J38" s="134"/>
      <c r="K38" s="134"/>
      <c r="L38" s="134">
        <f t="shared" si="0"/>
        <v>0</v>
      </c>
    </row>
    <row r="39" spans="1:12" s="57" customFormat="1" ht="15" customHeight="1" thickBot="1">
      <c r="A39" s="162" t="s">
        <v>48</v>
      </c>
      <c r="B39" s="55"/>
      <c r="C39" s="71"/>
      <c r="D39" s="282" t="s">
        <v>320</v>
      </c>
      <c r="E39" s="158" t="s">
        <v>330</v>
      </c>
      <c r="F39" s="72"/>
      <c r="G39" s="59"/>
      <c r="H39" s="143"/>
      <c r="I39" s="134"/>
      <c r="J39" s="134"/>
      <c r="K39" s="134"/>
      <c r="L39" s="134">
        <f t="shared" si="0"/>
        <v>0</v>
      </c>
    </row>
    <row r="40" spans="1:12" s="57" customFormat="1" ht="15" customHeight="1" thickBot="1">
      <c r="A40" s="162" t="s">
        <v>49</v>
      </c>
      <c r="B40" s="55"/>
      <c r="C40" s="71"/>
      <c r="D40" s="282" t="s">
        <v>321</v>
      </c>
      <c r="E40" s="158" t="s">
        <v>331</v>
      </c>
      <c r="F40" s="72"/>
      <c r="G40" s="59"/>
      <c r="H40" s="143"/>
      <c r="I40" s="134"/>
      <c r="J40" s="134"/>
      <c r="K40" s="134"/>
      <c r="L40" s="134">
        <f t="shared" si="0"/>
        <v>0</v>
      </c>
    </row>
    <row r="41" spans="1:12" s="57" customFormat="1" ht="15" customHeight="1" thickBot="1">
      <c r="A41" s="162" t="s">
        <v>50</v>
      </c>
      <c r="B41" s="55"/>
      <c r="C41" s="71"/>
      <c r="D41" s="282" t="s">
        <v>322</v>
      </c>
      <c r="E41" s="158" t="s">
        <v>186</v>
      </c>
      <c r="F41" s="72"/>
      <c r="G41" s="59"/>
      <c r="H41" s="143"/>
      <c r="I41" s="134"/>
      <c r="J41" s="134"/>
      <c r="K41" s="134"/>
      <c r="L41" s="134">
        <f t="shared" si="0"/>
        <v>0</v>
      </c>
    </row>
    <row r="42" spans="1:12" s="57" customFormat="1" ht="15" customHeight="1" thickBot="1">
      <c r="A42" s="162" t="s">
        <v>51</v>
      </c>
      <c r="B42" s="55"/>
      <c r="C42" s="71"/>
      <c r="D42" s="56" t="s">
        <v>323</v>
      </c>
      <c r="E42" s="58" t="s">
        <v>187</v>
      </c>
      <c r="F42" s="72"/>
      <c r="G42" s="59"/>
      <c r="H42" s="143"/>
      <c r="I42" s="134"/>
      <c r="J42" s="134">
        <v>1300</v>
      </c>
      <c r="K42" s="134"/>
      <c r="L42" s="134">
        <f t="shared" si="0"/>
        <v>1300</v>
      </c>
    </row>
    <row r="43" spans="1:12" s="87" customFormat="1" ht="15" customHeight="1" thickBot="1">
      <c r="A43" s="162" t="s">
        <v>52</v>
      </c>
      <c r="B43" s="83" t="s">
        <v>83</v>
      </c>
      <c r="C43" s="84" t="s">
        <v>307</v>
      </c>
      <c r="D43" s="84"/>
      <c r="E43" s="84"/>
      <c r="F43" s="84"/>
      <c r="G43" s="84"/>
      <c r="H43" s="144"/>
      <c r="I43" s="86">
        <f>SUM(I44,I50,I56)</f>
        <v>0</v>
      </c>
      <c r="J43" s="86">
        <f>SUM(J44,J50,J56)</f>
        <v>0</v>
      </c>
      <c r="K43" s="132">
        <f>SUM(K44,K50,K56)</f>
        <v>0</v>
      </c>
      <c r="L43" s="148">
        <f t="shared" si="0"/>
        <v>0</v>
      </c>
    </row>
    <row r="44" spans="1:12" s="87" customFormat="1" ht="15" customHeight="1" thickBot="1">
      <c r="A44" s="162" t="s">
        <v>53</v>
      </c>
      <c r="B44" s="88"/>
      <c r="C44" s="96" t="s">
        <v>298</v>
      </c>
      <c r="D44" s="98" t="s">
        <v>154</v>
      </c>
      <c r="E44" s="93"/>
      <c r="F44" s="94"/>
      <c r="G44" s="94"/>
      <c r="H44" s="139"/>
      <c r="I44" s="95">
        <f>SUM(I45:I49)</f>
        <v>0</v>
      </c>
      <c r="J44" s="95">
        <f>SUM(J45:J49)</f>
        <v>0</v>
      </c>
      <c r="K44" s="133">
        <f>SUM(K45:K49)</f>
        <v>0</v>
      </c>
      <c r="L44" s="149">
        <f t="shared" si="0"/>
        <v>0</v>
      </c>
    </row>
    <row r="45" spans="1:12" s="68" customFormat="1" ht="15" customHeight="1" thickBot="1">
      <c r="A45" s="162" t="s">
        <v>54</v>
      </c>
      <c r="B45" s="67"/>
      <c r="C45" s="69"/>
      <c r="D45" s="282" t="s">
        <v>301</v>
      </c>
      <c r="E45" s="66" t="s">
        <v>302</v>
      </c>
      <c r="F45" s="66"/>
      <c r="G45" s="66"/>
      <c r="H45" s="140"/>
      <c r="I45" s="134"/>
      <c r="J45" s="134"/>
      <c r="K45" s="134"/>
      <c r="L45" s="134">
        <f t="shared" si="0"/>
        <v>0</v>
      </c>
    </row>
    <row r="46" spans="1:12" s="68" customFormat="1" ht="15" customHeight="1" thickBot="1">
      <c r="A46" s="162" t="s">
        <v>55</v>
      </c>
      <c r="B46" s="67"/>
      <c r="C46" s="69"/>
      <c r="D46" s="282" t="s">
        <v>304</v>
      </c>
      <c r="E46" s="158" t="s">
        <v>308</v>
      </c>
      <c r="F46" s="66"/>
      <c r="G46" s="66"/>
      <c r="H46" s="140"/>
      <c r="I46" s="134"/>
      <c r="J46" s="134"/>
      <c r="K46" s="134"/>
      <c r="L46" s="134">
        <f t="shared" si="0"/>
        <v>0</v>
      </c>
    </row>
    <row r="47" spans="1:12" s="68" customFormat="1" ht="15" customHeight="1" thickBot="1">
      <c r="A47" s="162" t="s">
        <v>56</v>
      </c>
      <c r="B47" s="67"/>
      <c r="C47" s="69"/>
      <c r="D47" s="282" t="s">
        <v>305</v>
      </c>
      <c r="E47" s="158" t="s">
        <v>309</v>
      </c>
      <c r="F47" s="66"/>
      <c r="G47" s="66"/>
      <c r="H47" s="140"/>
      <c r="I47" s="134"/>
      <c r="J47" s="134"/>
      <c r="K47" s="134"/>
      <c r="L47" s="134">
        <f t="shared" si="0"/>
        <v>0</v>
      </c>
    </row>
    <row r="48" spans="1:12" s="68" customFormat="1" ht="15" customHeight="1" thickBot="1">
      <c r="A48" s="162" t="s">
        <v>57</v>
      </c>
      <c r="B48" s="67"/>
      <c r="C48" s="69"/>
      <c r="D48" s="282" t="s">
        <v>306</v>
      </c>
      <c r="E48" s="158" t="s">
        <v>310</v>
      </c>
      <c r="F48" s="66"/>
      <c r="G48" s="66"/>
      <c r="H48" s="140"/>
      <c r="I48" s="134"/>
      <c r="J48" s="134"/>
      <c r="K48" s="134"/>
      <c r="L48" s="134">
        <f t="shared" si="0"/>
        <v>0</v>
      </c>
    </row>
    <row r="49" spans="1:12" s="68" customFormat="1" ht="15" customHeight="1" thickBot="1">
      <c r="A49" s="162" t="s">
        <v>58</v>
      </c>
      <c r="B49" s="67"/>
      <c r="C49" s="56"/>
      <c r="D49" s="282" t="s">
        <v>303</v>
      </c>
      <c r="E49" s="66" t="s">
        <v>170</v>
      </c>
      <c r="F49" s="70"/>
      <c r="G49" s="70"/>
      <c r="H49" s="140"/>
      <c r="I49" s="134"/>
      <c r="J49" s="134"/>
      <c r="K49" s="134"/>
      <c r="L49" s="134">
        <f t="shared" si="0"/>
        <v>0</v>
      </c>
    </row>
    <row r="50" spans="1:12" s="87" customFormat="1" ht="15" customHeight="1" thickBot="1">
      <c r="A50" s="162" t="s">
        <v>59</v>
      </c>
      <c r="B50" s="88"/>
      <c r="C50" s="96" t="s">
        <v>299</v>
      </c>
      <c r="D50" s="97" t="s">
        <v>84</v>
      </c>
      <c r="E50" s="90"/>
      <c r="F50" s="91"/>
      <c r="G50" s="91"/>
      <c r="H50" s="141"/>
      <c r="I50" s="92">
        <f>SUM(I51:I55)</f>
        <v>0</v>
      </c>
      <c r="J50" s="92">
        <f>SUM(J51:J55)</f>
        <v>0</v>
      </c>
      <c r="K50" s="135">
        <f>SUM(K51:K55)</f>
        <v>0</v>
      </c>
      <c r="L50" s="150">
        <f t="shared" si="0"/>
        <v>0</v>
      </c>
    </row>
    <row r="51" spans="1:12" s="68" customFormat="1" ht="15" customHeight="1" thickBot="1">
      <c r="A51" s="162" t="s">
        <v>60</v>
      </c>
      <c r="B51" s="67"/>
      <c r="C51" s="69"/>
      <c r="D51" s="282" t="s">
        <v>311</v>
      </c>
      <c r="E51" s="66" t="s">
        <v>316</v>
      </c>
      <c r="F51" s="66"/>
      <c r="G51" s="66"/>
      <c r="H51" s="140"/>
      <c r="I51" s="134"/>
      <c r="J51" s="134"/>
      <c r="K51" s="134"/>
      <c r="L51" s="134">
        <f t="shared" si="0"/>
        <v>0</v>
      </c>
    </row>
    <row r="52" spans="1:12" s="68" customFormat="1" ht="15" customHeight="1" thickBot="1">
      <c r="A52" s="162" t="s">
        <v>61</v>
      </c>
      <c r="B52" s="67"/>
      <c r="C52" s="69"/>
      <c r="D52" s="282" t="s">
        <v>312</v>
      </c>
      <c r="E52" s="66" t="s">
        <v>184</v>
      </c>
      <c r="F52" s="66"/>
      <c r="G52" s="66"/>
      <c r="H52" s="140"/>
      <c r="I52" s="134"/>
      <c r="J52" s="134"/>
      <c r="K52" s="134"/>
      <c r="L52" s="134">
        <f t="shared" si="0"/>
        <v>0</v>
      </c>
    </row>
    <row r="53" spans="1:12" s="68" customFormat="1" ht="15" customHeight="1" thickBot="1">
      <c r="A53" s="162" t="s">
        <v>62</v>
      </c>
      <c r="B53" s="67"/>
      <c r="C53" s="69"/>
      <c r="D53" s="282" t="s">
        <v>313</v>
      </c>
      <c r="E53" s="66" t="s">
        <v>185</v>
      </c>
      <c r="F53" s="66"/>
      <c r="G53" s="66"/>
      <c r="H53" s="140"/>
      <c r="I53" s="134"/>
      <c r="J53" s="134"/>
      <c r="K53" s="134"/>
      <c r="L53" s="134">
        <f t="shared" si="0"/>
        <v>0</v>
      </c>
    </row>
    <row r="54" spans="1:12" s="68" customFormat="1" ht="15" customHeight="1" thickBot="1">
      <c r="A54" s="162" t="s">
        <v>63</v>
      </c>
      <c r="B54" s="67"/>
      <c r="C54" s="69"/>
      <c r="D54" s="282" t="s">
        <v>314</v>
      </c>
      <c r="E54" s="66" t="s">
        <v>317</v>
      </c>
      <c r="F54" s="66"/>
      <c r="G54" s="66"/>
      <c r="H54" s="140"/>
      <c r="I54" s="134"/>
      <c r="J54" s="134"/>
      <c r="K54" s="134"/>
      <c r="L54" s="134">
        <f t="shared" si="0"/>
        <v>0</v>
      </c>
    </row>
    <row r="55" spans="1:12" s="68" customFormat="1" ht="15" customHeight="1" thickBot="1">
      <c r="A55" s="162" t="s">
        <v>64</v>
      </c>
      <c r="B55" s="67"/>
      <c r="C55" s="69"/>
      <c r="D55" s="282" t="s">
        <v>315</v>
      </c>
      <c r="E55" s="66" t="s">
        <v>318</v>
      </c>
      <c r="F55" s="58"/>
      <c r="G55" s="58"/>
      <c r="H55" s="73"/>
      <c r="I55" s="134"/>
      <c r="J55" s="134"/>
      <c r="K55" s="134"/>
      <c r="L55" s="134">
        <f t="shared" si="0"/>
        <v>0</v>
      </c>
    </row>
    <row r="56" spans="1:12" s="87" customFormat="1" ht="15" customHeight="1" thickBot="1">
      <c r="A56" s="162" t="s">
        <v>65</v>
      </c>
      <c r="B56" s="88"/>
      <c r="C56" s="96" t="s">
        <v>300</v>
      </c>
      <c r="D56" s="93" t="s">
        <v>155</v>
      </c>
      <c r="E56" s="99"/>
      <c r="F56" s="94"/>
      <c r="G56" s="94"/>
      <c r="H56" s="139"/>
      <c r="I56" s="95">
        <f>SUM(I61)</f>
        <v>0</v>
      </c>
      <c r="J56" s="95">
        <f>SUM(J61)</f>
        <v>0</v>
      </c>
      <c r="K56" s="133">
        <f>SUM(K61)</f>
        <v>0</v>
      </c>
      <c r="L56" s="149">
        <f t="shared" si="0"/>
        <v>0</v>
      </c>
    </row>
    <row r="57" spans="1:12" s="87" customFormat="1" ht="15" customHeight="1" thickBot="1">
      <c r="A57" s="162" t="s">
        <v>66</v>
      </c>
      <c r="B57" s="88"/>
      <c r="C57" s="96"/>
      <c r="D57" s="282" t="s">
        <v>324</v>
      </c>
      <c r="E57" s="158" t="s">
        <v>332</v>
      </c>
      <c r="F57" s="94"/>
      <c r="G57" s="94"/>
      <c r="H57" s="139"/>
      <c r="I57" s="133"/>
      <c r="J57" s="133"/>
      <c r="K57" s="133"/>
      <c r="L57" s="149">
        <f t="shared" si="0"/>
        <v>0</v>
      </c>
    </row>
    <row r="58" spans="1:12" s="87" customFormat="1" ht="15" customHeight="1" thickBot="1">
      <c r="A58" s="162" t="s">
        <v>67</v>
      </c>
      <c r="B58" s="88"/>
      <c r="C58" s="96"/>
      <c r="D58" s="282" t="s">
        <v>325</v>
      </c>
      <c r="E58" s="158" t="s">
        <v>333</v>
      </c>
      <c r="F58" s="94"/>
      <c r="G58" s="94"/>
      <c r="H58" s="139"/>
      <c r="I58" s="133"/>
      <c r="J58" s="133"/>
      <c r="K58" s="133"/>
      <c r="L58" s="149">
        <f t="shared" si="0"/>
        <v>0</v>
      </c>
    </row>
    <row r="59" spans="1:12" s="87" customFormat="1" ht="15" customHeight="1" thickBot="1">
      <c r="A59" s="162" t="s">
        <v>69</v>
      </c>
      <c r="B59" s="88"/>
      <c r="C59" s="96"/>
      <c r="D59" s="282" t="s">
        <v>326</v>
      </c>
      <c r="E59" s="158" t="s">
        <v>334</v>
      </c>
      <c r="F59" s="94"/>
      <c r="G59" s="94"/>
      <c r="H59" s="139"/>
      <c r="I59" s="133"/>
      <c r="J59" s="133"/>
      <c r="K59" s="133"/>
      <c r="L59" s="149">
        <f t="shared" si="0"/>
        <v>0</v>
      </c>
    </row>
    <row r="60" spans="1:12" s="87" customFormat="1" ht="15" customHeight="1" thickBot="1">
      <c r="A60" s="162" t="s">
        <v>70</v>
      </c>
      <c r="B60" s="88"/>
      <c r="C60" s="96"/>
      <c r="D60" s="282" t="s">
        <v>327</v>
      </c>
      <c r="E60" s="158" t="s">
        <v>224</v>
      </c>
      <c r="F60" s="94"/>
      <c r="G60" s="94"/>
      <c r="H60" s="139"/>
      <c r="I60" s="133"/>
      <c r="J60" s="133"/>
      <c r="K60" s="133"/>
      <c r="L60" s="149">
        <f t="shared" si="0"/>
        <v>0</v>
      </c>
    </row>
    <row r="61" spans="1:12" s="68" customFormat="1" ht="15" customHeight="1" thickBot="1">
      <c r="A61" s="162" t="s">
        <v>97</v>
      </c>
      <c r="B61" s="67"/>
      <c r="C61" s="69"/>
      <c r="D61" s="56" t="s">
        <v>328</v>
      </c>
      <c r="E61" s="58" t="s">
        <v>335</v>
      </c>
      <c r="F61" s="58"/>
      <c r="G61" s="58"/>
      <c r="H61" s="73"/>
      <c r="I61" s="136"/>
      <c r="J61" s="136"/>
      <c r="K61" s="136"/>
      <c r="L61" s="136">
        <f t="shared" si="0"/>
        <v>0</v>
      </c>
    </row>
    <row r="62" spans="1:12" s="87" customFormat="1" ht="30" customHeight="1" thickBot="1">
      <c r="A62" s="162" t="s">
        <v>98</v>
      </c>
      <c r="B62" s="397" t="s">
        <v>472</v>
      </c>
      <c r="C62" s="398"/>
      <c r="D62" s="398"/>
      <c r="E62" s="398"/>
      <c r="F62" s="398"/>
      <c r="G62" s="398"/>
      <c r="H62" s="398"/>
      <c r="I62" s="100">
        <f>SUM(I7,I43)</f>
        <v>15248</v>
      </c>
      <c r="J62" s="100">
        <f>SUM(J7,J43)</f>
        <v>1300</v>
      </c>
      <c r="K62" s="137">
        <f>SUM(K7,K43)</f>
        <v>0</v>
      </c>
      <c r="L62" s="151">
        <f t="shared" si="0"/>
        <v>16548</v>
      </c>
    </row>
    <row r="63" spans="1:12" s="102" customFormat="1" ht="15" customHeight="1" thickBot="1">
      <c r="A63" s="162" t="s">
        <v>99</v>
      </c>
      <c r="B63" s="83" t="s">
        <v>85</v>
      </c>
      <c r="C63" s="399" t="s">
        <v>336</v>
      </c>
      <c r="D63" s="399"/>
      <c r="E63" s="399"/>
      <c r="F63" s="399"/>
      <c r="G63" s="399"/>
      <c r="H63" s="400"/>
      <c r="I63" s="86">
        <f>SUM(I64,I69,I70)</f>
        <v>287383</v>
      </c>
      <c r="J63" s="86">
        <f>SUM(J64,J69,J70)</f>
        <v>0</v>
      </c>
      <c r="K63" s="132">
        <f>SUM(K64,K69,K70)</f>
        <v>0</v>
      </c>
      <c r="L63" s="148">
        <f t="shared" si="0"/>
        <v>287383</v>
      </c>
    </row>
    <row r="64" spans="1:12" s="102" customFormat="1" ht="15" customHeight="1" thickBot="1">
      <c r="A64" s="162" t="s">
        <v>100</v>
      </c>
      <c r="B64" s="101"/>
      <c r="C64" s="89" t="s">
        <v>337</v>
      </c>
      <c r="D64" s="90" t="s">
        <v>338</v>
      </c>
      <c r="E64" s="90"/>
      <c r="F64" s="90"/>
      <c r="G64" s="90"/>
      <c r="H64" s="145"/>
      <c r="I64" s="92">
        <f>SUM(I65:I68)</f>
        <v>287383</v>
      </c>
      <c r="J64" s="92">
        <f>SUM(J65:J68)</f>
        <v>0</v>
      </c>
      <c r="K64" s="92">
        <f>SUM(K65:K68)</f>
        <v>0</v>
      </c>
      <c r="L64" s="150">
        <f t="shared" si="0"/>
        <v>287383</v>
      </c>
    </row>
    <row r="65" spans="1:12" s="68" customFormat="1" ht="15" customHeight="1" thickBot="1">
      <c r="A65" s="162" t="s">
        <v>101</v>
      </c>
      <c r="B65" s="67"/>
      <c r="C65" s="56"/>
      <c r="D65" s="283" t="s">
        <v>339</v>
      </c>
      <c r="E65" s="66" t="s">
        <v>349</v>
      </c>
      <c r="F65" s="66"/>
      <c r="G65" s="66"/>
      <c r="H65" s="140"/>
      <c r="I65" s="134"/>
      <c r="J65" s="134"/>
      <c r="K65" s="134"/>
      <c r="L65" s="134">
        <f t="shared" si="0"/>
        <v>0</v>
      </c>
    </row>
    <row r="66" spans="1:12" s="68" customFormat="1" ht="15" customHeight="1" thickBot="1">
      <c r="A66" s="162" t="s">
        <v>102</v>
      </c>
      <c r="B66" s="67"/>
      <c r="C66" s="56"/>
      <c r="D66" s="283" t="s">
        <v>340</v>
      </c>
      <c r="E66" s="66" t="s">
        <v>157</v>
      </c>
      <c r="F66" s="66"/>
      <c r="G66" s="66"/>
      <c r="H66" s="140"/>
      <c r="I66" s="134">
        <f>3500+Javaslat_I!L86</f>
        <v>1315</v>
      </c>
      <c r="J66" s="134"/>
      <c r="K66" s="134"/>
      <c r="L66" s="134">
        <f t="shared" si="0"/>
        <v>1315</v>
      </c>
    </row>
    <row r="67" spans="1:12" s="68" customFormat="1" ht="15" customHeight="1" thickBot="1">
      <c r="A67" s="162" t="s">
        <v>103</v>
      </c>
      <c r="B67" s="67"/>
      <c r="C67" s="56"/>
      <c r="D67" s="283" t="s">
        <v>341</v>
      </c>
      <c r="E67" s="66" t="s">
        <v>249</v>
      </c>
      <c r="F67" s="66"/>
      <c r="G67" s="66"/>
      <c r="H67" s="140"/>
      <c r="I67" s="134"/>
      <c r="J67" s="134"/>
      <c r="K67" s="134"/>
      <c r="L67" s="134">
        <f t="shared" si="0"/>
        <v>0</v>
      </c>
    </row>
    <row r="68" spans="1:12" s="68" customFormat="1" ht="15" customHeight="1" thickBot="1">
      <c r="A68" s="266" t="s">
        <v>104</v>
      </c>
      <c r="B68" s="267"/>
      <c r="C68" s="268"/>
      <c r="D68" s="284" t="s">
        <v>342</v>
      </c>
      <c r="E68" s="269" t="s">
        <v>350</v>
      </c>
      <c r="F68" s="269"/>
      <c r="G68" s="269"/>
      <c r="H68" s="270"/>
      <c r="I68" s="271">
        <f>I104-I62-I66</f>
        <v>286068</v>
      </c>
      <c r="J68" s="271">
        <f>J104-J62-J66</f>
        <v>0</v>
      </c>
      <c r="K68" s="271">
        <f>K104-K62-K66</f>
        <v>0</v>
      </c>
      <c r="L68" s="271">
        <f t="shared" si="0"/>
        <v>286068</v>
      </c>
    </row>
    <row r="69" spans="1:12" s="87" customFormat="1" ht="15" customHeight="1" thickBot="1">
      <c r="A69" s="162" t="s">
        <v>105</v>
      </c>
      <c r="B69" s="88"/>
      <c r="C69" s="89" t="s">
        <v>344</v>
      </c>
      <c r="D69" s="90" t="s">
        <v>343</v>
      </c>
      <c r="E69" s="90"/>
      <c r="F69" s="90"/>
      <c r="G69" s="90"/>
      <c r="H69" s="139"/>
      <c r="I69" s="92"/>
      <c r="J69" s="92"/>
      <c r="K69" s="135"/>
      <c r="L69" s="150">
        <f t="shared" si="0"/>
        <v>0</v>
      </c>
    </row>
    <row r="70" spans="1:12" s="254" customFormat="1" ht="15" customHeight="1" thickBot="1">
      <c r="A70" s="162" t="s">
        <v>106</v>
      </c>
      <c r="B70" s="248"/>
      <c r="C70" s="249" t="s">
        <v>345</v>
      </c>
      <c r="D70" s="260" t="s">
        <v>347</v>
      </c>
      <c r="E70" s="261"/>
      <c r="F70" s="261"/>
      <c r="G70" s="261"/>
      <c r="H70" s="262"/>
      <c r="I70" s="263"/>
      <c r="J70" s="263"/>
      <c r="K70" s="263"/>
      <c r="L70" s="264">
        <f t="shared" si="0"/>
        <v>0</v>
      </c>
    </row>
    <row r="71" spans="1:12" s="254" customFormat="1" ht="15" customHeight="1" thickBot="1">
      <c r="A71" s="162" t="s">
        <v>107</v>
      </c>
      <c r="B71" s="248"/>
      <c r="C71" s="249" t="s">
        <v>346</v>
      </c>
      <c r="D71" s="250" t="s">
        <v>348</v>
      </c>
      <c r="E71" s="251"/>
      <c r="F71" s="251"/>
      <c r="G71" s="251"/>
      <c r="H71" s="253"/>
      <c r="I71" s="252"/>
      <c r="J71" s="252"/>
      <c r="K71" s="252"/>
      <c r="L71" s="265">
        <f t="shared" si="0"/>
        <v>0</v>
      </c>
    </row>
    <row r="72" spans="1:12" s="87" customFormat="1" ht="30" customHeight="1" thickBot="1">
      <c r="A72" s="162" t="s">
        <v>108</v>
      </c>
      <c r="B72" s="404" t="s">
        <v>473</v>
      </c>
      <c r="C72" s="405"/>
      <c r="D72" s="405"/>
      <c r="E72" s="405"/>
      <c r="F72" s="405"/>
      <c r="G72" s="405"/>
      <c r="H72" s="405"/>
      <c r="I72" s="100">
        <f>SUM(I62,I63)</f>
        <v>302631</v>
      </c>
      <c r="J72" s="100">
        <f>SUM(J62,J63)</f>
        <v>1300</v>
      </c>
      <c r="K72" s="100">
        <f>SUM(K62,K63)</f>
        <v>0</v>
      </c>
      <c r="L72" s="100">
        <f>SUM(I72:K72)</f>
        <v>303931</v>
      </c>
    </row>
    <row r="73" spans="1:12" s="38" customFormat="1" ht="15" customHeight="1" thickBot="1">
      <c r="A73" s="162" t="s">
        <v>109</v>
      </c>
      <c r="B73" s="74"/>
      <c r="C73" s="74"/>
      <c r="D73" s="74"/>
      <c r="E73" s="74"/>
      <c r="F73" s="74"/>
      <c r="G73" s="74"/>
      <c r="H73" s="74"/>
      <c r="I73" s="74"/>
      <c r="J73" s="74"/>
      <c r="K73" s="74"/>
      <c r="L73" s="74"/>
    </row>
    <row r="74" spans="1:12" ht="124.5" customHeight="1" thickBot="1">
      <c r="A74" s="162" t="s">
        <v>110</v>
      </c>
      <c r="B74" s="392" t="s">
        <v>88</v>
      </c>
      <c r="C74" s="393"/>
      <c r="D74" s="393"/>
      <c r="E74" s="393"/>
      <c r="F74" s="393"/>
      <c r="G74" s="393"/>
      <c r="H74" s="394"/>
      <c r="I74" s="39" t="s">
        <v>257</v>
      </c>
      <c r="J74" s="39" t="s">
        <v>258</v>
      </c>
      <c r="K74" s="39" t="s">
        <v>384</v>
      </c>
      <c r="L74" s="64" t="s">
        <v>471</v>
      </c>
    </row>
    <row r="75" spans="1:12" s="107" customFormat="1" ht="16.5" thickBot="1">
      <c r="A75" s="162" t="s">
        <v>111</v>
      </c>
      <c r="B75" s="104" t="s">
        <v>80</v>
      </c>
      <c r="C75" s="105" t="s">
        <v>351</v>
      </c>
      <c r="D75" s="105"/>
      <c r="E75" s="105"/>
      <c r="F75" s="105"/>
      <c r="G75" s="105"/>
      <c r="H75" s="105"/>
      <c r="I75" s="106">
        <f>SUM(I76:I80)</f>
        <v>299961</v>
      </c>
      <c r="J75" s="106">
        <f>SUM(J76:J80)</f>
        <v>1300</v>
      </c>
      <c r="K75" s="106">
        <f>SUM(K76:K80)</f>
        <v>0</v>
      </c>
      <c r="L75" s="106">
        <f>SUM(I75:K75)</f>
        <v>301261</v>
      </c>
    </row>
    <row r="76" spans="1:12" s="107" customFormat="1" ht="16.5" thickBot="1">
      <c r="A76" s="162" t="s">
        <v>112</v>
      </c>
      <c r="B76" s="108"/>
      <c r="C76" s="109" t="s">
        <v>352</v>
      </c>
      <c r="D76" s="110" t="s">
        <v>86</v>
      </c>
      <c r="E76" s="110"/>
      <c r="F76" s="110"/>
      <c r="G76" s="110"/>
      <c r="H76" s="111"/>
      <c r="I76" s="112">
        <f>177307+Javaslat_II!N55</f>
        <v>177434</v>
      </c>
      <c r="J76" s="112"/>
      <c r="K76" s="112"/>
      <c r="L76" s="112">
        <f aca="true" t="shared" si="1" ref="L76:L104">SUM(I76:K76)</f>
        <v>177434</v>
      </c>
    </row>
    <row r="77" spans="1:12" s="107" customFormat="1" ht="16.5" thickBot="1">
      <c r="A77" s="162" t="s">
        <v>113</v>
      </c>
      <c r="B77" s="108"/>
      <c r="C77" s="109" t="s">
        <v>353</v>
      </c>
      <c r="D77" s="113" t="s">
        <v>158</v>
      </c>
      <c r="E77" s="114"/>
      <c r="F77" s="113"/>
      <c r="G77" s="113"/>
      <c r="H77" s="115"/>
      <c r="I77" s="116">
        <v>24453</v>
      </c>
      <c r="J77" s="116"/>
      <c r="K77" s="116"/>
      <c r="L77" s="116">
        <f t="shared" si="1"/>
        <v>24453</v>
      </c>
    </row>
    <row r="78" spans="1:12" s="107" customFormat="1" ht="16.5" thickBot="1">
      <c r="A78" s="162" t="s">
        <v>114</v>
      </c>
      <c r="B78" s="108"/>
      <c r="C78" s="109" t="s">
        <v>353</v>
      </c>
      <c r="D78" s="113" t="s">
        <v>159</v>
      </c>
      <c r="E78" s="114"/>
      <c r="F78" s="113"/>
      <c r="G78" s="113"/>
      <c r="H78" s="115"/>
      <c r="I78" s="116">
        <f>92686+Javaslat_I!N93+Javaslat_II!N58</f>
        <v>96759</v>
      </c>
      <c r="J78" s="116">
        <v>1300</v>
      </c>
      <c r="K78" s="116"/>
      <c r="L78" s="116">
        <f t="shared" si="1"/>
        <v>98059</v>
      </c>
    </row>
    <row r="79" spans="1:12" s="107" customFormat="1" ht="16.5" thickBot="1">
      <c r="A79" s="162" t="s">
        <v>115</v>
      </c>
      <c r="B79" s="108"/>
      <c r="C79" s="109" t="s">
        <v>354</v>
      </c>
      <c r="D79" s="117" t="s">
        <v>166</v>
      </c>
      <c r="E79" s="118"/>
      <c r="F79" s="118"/>
      <c r="G79" s="117"/>
      <c r="H79" s="119"/>
      <c r="I79" s="128"/>
      <c r="J79" s="128"/>
      <c r="K79" s="128"/>
      <c r="L79" s="128">
        <f t="shared" si="1"/>
        <v>0</v>
      </c>
    </row>
    <row r="80" spans="1:12" s="107" customFormat="1" ht="16.5" thickBot="1">
      <c r="A80" s="162" t="s">
        <v>116</v>
      </c>
      <c r="B80" s="108"/>
      <c r="C80" s="109" t="s">
        <v>355</v>
      </c>
      <c r="D80" s="113" t="s">
        <v>160</v>
      </c>
      <c r="E80" s="114"/>
      <c r="F80" s="113"/>
      <c r="G80" s="113"/>
      <c r="H80" s="115"/>
      <c r="I80" s="116">
        <f>SUM(I81:I86)</f>
        <v>1315</v>
      </c>
      <c r="J80" s="116">
        <f>SUM(J81:J86)</f>
        <v>0</v>
      </c>
      <c r="K80" s="116">
        <f>SUM(K81:K86)</f>
        <v>0</v>
      </c>
      <c r="L80" s="116">
        <f t="shared" si="1"/>
        <v>1315</v>
      </c>
    </row>
    <row r="81" spans="1:12" s="161" customFormat="1" ht="15.75" thickBot="1">
      <c r="A81" s="162" t="s">
        <v>117</v>
      </c>
      <c r="B81" s="75"/>
      <c r="C81" s="76"/>
      <c r="D81" s="77" t="s">
        <v>356</v>
      </c>
      <c r="E81" s="78" t="s">
        <v>195</v>
      </c>
      <c r="F81" s="78"/>
      <c r="G81" s="78"/>
      <c r="H81" s="79"/>
      <c r="I81" s="61">
        <f>3500+Javaslat_I!N90</f>
        <v>1315</v>
      </c>
      <c r="J81" s="61"/>
      <c r="K81" s="61"/>
      <c r="L81" s="330">
        <f t="shared" si="1"/>
        <v>1315</v>
      </c>
    </row>
    <row r="82" spans="1:12" s="161" customFormat="1" ht="15.75" thickBot="1">
      <c r="A82" s="162" t="s">
        <v>118</v>
      </c>
      <c r="B82" s="75"/>
      <c r="C82" s="76"/>
      <c r="D82" s="77" t="s">
        <v>357</v>
      </c>
      <c r="E82" s="78" t="s">
        <v>189</v>
      </c>
      <c r="F82" s="78"/>
      <c r="G82" s="78"/>
      <c r="H82" s="79"/>
      <c r="I82" s="61"/>
      <c r="J82" s="61"/>
      <c r="K82" s="61"/>
      <c r="L82" s="330">
        <f t="shared" si="1"/>
        <v>0</v>
      </c>
    </row>
    <row r="83" spans="1:12" s="161" customFormat="1" ht="15.75" thickBot="1">
      <c r="A83" s="162" t="s">
        <v>119</v>
      </c>
      <c r="B83" s="75"/>
      <c r="C83" s="76"/>
      <c r="D83" s="77" t="s">
        <v>358</v>
      </c>
      <c r="E83" s="78" t="s">
        <v>188</v>
      </c>
      <c r="F83" s="43"/>
      <c r="G83" s="78"/>
      <c r="H83" s="79"/>
      <c r="I83" s="61"/>
      <c r="J83" s="61"/>
      <c r="K83" s="61"/>
      <c r="L83" s="330">
        <f t="shared" si="1"/>
        <v>0</v>
      </c>
    </row>
    <row r="84" spans="1:12" s="161" customFormat="1" ht="15.75" thickBot="1">
      <c r="A84" s="162" t="s">
        <v>120</v>
      </c>
      <c r="B84" s="75"/>
      <c r="C84" s="76"/>
      <c r="D84" s="77" t="s">
        <v>359</v>
      </c>
      <c r="E84" s="80" t="s">
        <v>191</v>
      </c>
      <c r="F84" s="60"/>
      <c r="G84" s="80"/>
      <c r="H84" s="81"/>
      <c r="I84" s="62"/>
      <c r="J84" s="62"/>
      <c r="K84" s="62"/>
      <c r="L84" s="331">
        <f t="shared" si="1"/>
        <v>0</v>
      </c>
    </row>
    <row r="85" spans="1:12" s="161" customFormat="1" ht="15.75" thickBot="1">
      <c r="A85" s="162" t="s">
        <v>121</v>
      </c>
      <c r="B85" s="75"/>
      <c r="C85" s="76"/>
      <c r="D85" s="77" t="s">
        <v>360</v>
      </c>
      <c r="E85" s="78" t="s">
        <v>190</v>
      </c>
      <c r="F85" s="43"/>
      <c r="G85" s="78"/>
      <c r="H85" s="79"/>
      <c r="I85" s="61"/>
      <c r="J85" s="61"/>
      <c r="K85" s="61"/>
      <c r="L85" s="330">
        <f t="shared" si="1"/>
        <v>0</v>
      </c>
    </row>
    <row r="86" spans="1:12" s="161" customFormat="1" ht="15.75" thickBot="1">
      <c r="A86" s="162" t="s">
        <v>122</v>
      </c>
      <c r="B86" s="75"/>
      <c r="C86" s="76"/>
      <c r="D86" s="77" t="s">
        <v>361</v>
      </c>
      <c r="E86" s="78" t="s">
        <v>87</v>
      </c>
      <c r="F86" s="43"/>
      <c r="G86" s="78"/>
      <c r="H86" s="79"/>
      <c r="I86" s="61"/>
      <c r="J86" s="61"/>
      <c r="K86" s="61"/>
      <c r="L86" s="330">
        <f t="shared" si="1"/>
        <v>0</v>
      </c>
    </row>
    <row r="87" spans="1:12" s="107" customFormat="1" ht="16.5" thickBot="1">
      <c r="A87" s="162" t="s">
        <v>123</v>
      </c>
      <c r="B87" s="104" t="s">
        <v>83</v>
      </c>
      <c r="C87" s="105" t="s">
        <v>363</v>
      </c>
      <c r="D87" s="120"/>
      <c r="E87" s="120"/>
      <c r="F87" s="105"/>
      <c r="G87" s="105"/>
      <c r="H87" s="105"/>
      <c r="I87" s="106">
        <f>SUM(I88:I90)</f>
        <v>2670</v>
      </c>
      <c r="J87" s="106">
        <f>SUM(J88:J90)</f>
        <v>0</v>
      </c>
      <c r="K87" s="106">
        <f>SUM(K88:K90)</f>
        <v>0</v>
      </c>
      <c r="L87" s="106">
        <f t="shared" si="1"/>
        <v>2670</v>
      </c>
    </row>
    <row r="88" spans="1:12" s="107" customFormat="1" ht="16.5" thickBot="1">
      <c r="A88" s="162" t="s">
        <v>124</v>
      </c>
      <c r="B88" s="108"/>
      <c r="C88" s="109" t="s">
        <v>364</v>
      </c>
      <c r="D88" s="110" t="s">
        <v>142</v>
      </c>
      <c r="E88" s="110"/>
      <c r="F88" s="110"/>
      <c r="G88" s="110"/>
      <c r="H88" s="111"/>
      <c r="I88" s="112">
        <v>2670</v>
      </c>
      <c r="J88" s="112"/>
      <c r="K88" s="112"/>
      <c r="L88" s="112">
        <f t="shared" si="1"/>
        <v>2670</v>
      </c>
    </row>
    <row r="89" spans="1:12" s="107" customFormat="1" ht="16.5" thickBot="1">
      <c r="A89" s="162" t="s">
        <v>125</v>
      </c>
      <c r="B89" s="108"/>
      <c r="C89" s="109" t="s">
        <v>365</v>
      </c>
      <c r="D89" s="113" t="s">
        <v>95</v>
      </c>
      <c r="E89" s="113"/>
      <c r="F89" s="113"/>
      <c r="G89" s="113"/>
      <c r="H89" s="115"/>
      <c r="I89" s="116"/>
      <c r="J89" s="116"/>
      <c r="K89" s="116"/>
      <c r="L89" s="116">
        <f t="shared" si="1"/>
        <v>0</v>
      </c>
    </row>
    <row r="90" spans="1:12" s="107" customFormat="1" ht="16.5" thickBot="1">
      <c r="A90" s="162" t="s">
        <v>126</v>
      </c>
      <c r="B90" s="108"/>
      <c r="C90" s="109" t="s">
        <v>366</v>
      </c>
      <c r="D90" s="113" t="s">
        <v>161</v>
      </c>
      <c r="E90" s="114"/>
      <c r="F90" s="113"/>
      <c r="G90" s="113"/>
      <c r="H90" s="115"/>
      <c r="I90" s="116">
        <f>SUM(I91:I94)</f>
        <v>0</v>
      </c>
      <c r="J90" s="116">
        <f>SUM(J91:J94)</f>
        <v>0</v>
      </c>
      <c r="K90" s="116">
        <f>SUM(K91:K94)</f>
        <v>0</v>
      </c>
      <c r="L90" s="116">
        <f t="shared" si="1"/>
        <v>0</v>
      </c>
    </row>
    <row r="91" spans="1:12" s="161" customFormat="1" ht="15.75" thickBot="1">
      <c r="A91" s="162" t="s">
        <v>127</v>
      </c>
      <c r="B91" s="75"/>
      <c r="C91" s="82"/>
      <c r="D91" s="77" t="s">
        <v>367</v>
      </c>
      <c r="E91" s="78" t="s">
        <v>192</v>
      </c>
      <c r="F91" s="78"/>
      <c r="G91" s="78"/>
      <c r="H91" s="79"/>
      <c r="I91" s="61"/>
      <c r="J91" s="61"/>
      <c r="K91" s="61"/>
      <c r="L91" s="330">
        <f t="shared" si="1"/>
        <v>0</v>
      </c>
    </row>
    <row r="92" spans="1:12" s="161" customFormat="1" ht="15.75" thickBot="1">
      <c r="A92" s="162" t="s">
        <v>128</v>
      </c>
      <c r="B92" s="75"/>
      <c r="C92" s="82"/>
      <c r="D92" s="77" t="s">
        <v>368</v>
      </c>
      <c r="E92" s="78" t="s">
        <v>162</v>
      </c>
      <c r="F92" s="78"/>
      <c r="G92" s="78"/>
      <c r="H92" s="79"/>
      <c r="I92" s="61"/>
      <c r="J92" s="61"/>
      <c r="K92" s="61"/>
      <c r="L92" s="330">
        <f t="shared" si="1"/>
        <v>0</v>
      </c>
    </row>
    <row r="93" spans="1:12" s="161" customFormat="1" ht="15.75" thickBot="1">
      <c r="A93" s="162" t="s">
        <v>129</v>
      </c>
      <c r="B93" s="75"/>
      <c r="C93" s="82"/>
      <c r="D93" s="77" t="s">
        <v>369</v>
      </c>
      <c r="E93" s="78" t="s">
        <v>193</v>
      </c>
      <c r="F93" s="43"/>
      <c r="G93" s="78"/>
      <c r="H93" s="79"/>
      <c r="I93" s="61"/>
      <c r="J93" s="61"/>
      <c r="K93" s="61"/>
      <c r="L93" s="330">
        <f t="shared" si="1"/>
        <v>0</v>
      </c>
    </row>
    <row r="94" spans="1:12" s="161" customFormat="1" ht="15.75" thickBot="1">
      <c r="A94" s="162" t="s">
        <v>130</v>
      </c>
      <c r="B94" s="75"/>
      <c r="C94" s="82"/>
      <c r="D94" s="77" t="s">
        <v>362</v>
      </c>
      <c r="E94" s="78" t="s">
        <v>163</v>
      </c>
      <c r="F94" s="43"/>
      <c r="G94" s="78"/>
      <c r="H94" s="79"/>
      <c r="I94" s="62"/>
      <c r="J94" s="62"/>
      <c r="K94" s="62"/>
      <c r="L94" s="331">
        <f t="shared" si="1"/>
        <v>0</v>
      </c>
    </row>
    <row r="95" spans="1:12" s="103" customFormat="1" ht="30" customHeight="1" thickBot="1">
      <c r="A95" s="162" t="s">
        <v>131</v>
      </c>
      <c r="B95" s="397" t="s">
        <v>474</v>
      </c>
      <c r="C95" s="398"/>
      <c r="D95" s="398"/>
      <c r="E95" s="398"/>
      <c r="F95" s="398"/>
      <c r="G95" s="398"/>
      <c r="H95" s="406"/>
      <c r="I95" s="100">
        <f>SUM(I75,I87)</f>
        <v>302631</v>
      </c>
      <c r="J95" s="100">
        <f>SUM(J75,J87)</f>
        <v>1300</v>
      </c>
      <c r="K95" s="100">
        <f>SUM(K75,K87)</f>
        <v>0</v>
      </c>
      <c r="L95" s="100">
        <f t="shared" si="1"/>
        <v>303931</v>
      </c>
    </row>
    <row r="96" spans="1:12" s="107" customFormat="1" ht="16.5" thickBot="1">
      <c r="A96" s="162" t="s">
        <v>132</v>
      </c>
      <c r="B96" s="104" t="s">
        <v>85</v>
      </c>
      <c r="C96" s="105" t="s">
        <v>370</v>
      </c>
      <c r="D96" s="105"/>
      <c r="E96" s="105"/>
      <c r="F96" s="105"/>
      <c r="G96" s="105"/>
      <c r="H96" s="105"/>
      <c r="I96" s="106">
        <f>SUM(I97:I103)</f>
        <v>0</v>
      </c>
      <c r="J96" s="106">
        <f>SUM(J97:J103)</f>
        <v>0</v>
      </c>
      <c r="K96" s="106">
        <f>SUM(K97:K103)</f>
        <v>0</v>
      </c>
      <c r="L96" s="106">
        <f t="shared" si="1"/>
        <v>0</v>
      </c>
    </row>
    <row r="97" spans="1:12" s="107" customFormat="1" ht="16.5" thickBot="1">
      <c r="A97" s="162" t="s">
        <v>133</v>
      </c>
      <c r="B97" s="108"/>
      <c r="C97" s="123" t="s">
        <v>371</v>
      </c>
      <c r="D97" s="124" t="s">
        <v>375</v>
      </c>
      <c r="E97" s="124"/>
      <c r="F97" s="124"/>
      <c r="G97" s="124"/>
      <c r="H97" s="125"/>
      <c r="I97" s="129"/>
      <c r="J97" s="129"/>
      <c r="K97" s="129"/>
      <c r="L97" s="129">
        <f t="shared" si="1"/>
        <v>0</v>
      </c>
    </row>
    <row r="98" spans="1:12" s="68" customFormat="1" ht="15" customHeight="1" thickBot="1">
      <c r="A98" s="162" t="s">
        <v>134</v>
      </c>
      <c r="B98" s="67"/>
      <c r="C98" s="56"/>
      <c r="D98" s="283" t="s">
        <v>379</v>
      </c>
      <c r="E98" s="66" t="s">
        <v>382</v>
      </c>
      <c r="F98" s="66"/>
      <c r="G98" s="66"/>
      <c r="H98" s="140"/>
      <c r="I98" s="134"/>
      <c r="J98" s="134"/>
      <c r="K98" s="134"/>
      <c r="L98" s="332">
        <f t="shared" si="1"/>
        <v>0</v>
      </c>
    </row>
    <row r="99" spans="1:12" s="68" customFormat="1" ht="15" customHeight="1" thickBot="1">
      <c r="A99" s="162" t="s">
        <v>135</v>
      </c>
      <c r="B99" s="67"/>
      <c r="C99" s="56"/>
      <c r="D99" s="283" t="s">
        <v>380</v>
      </c>
      <c r="E99" s="66" t="s">
        <v>223</v>
      </c>
      <c r="F99" s="66"/>
      <c r="G99" s="66"/>
      <c r="H99" s="140"/>
      <c r="I99" s="134"/>
      <c r="J99" s="134"/>
      <c r="K99" s="134"/>
      <c r="L99" s="332">
        <f t="shared" si="1"/>
        <v>0</v>
      </c>
    </row>
    <row r="100" spans="1:12" s="68" customFormat="1" ht="15" customHeight="1" thickBot="1">
      <c r="A100" s="162" t="s">
        <v>136</v>
      </c>
      <c r="B100" s="267"/>
      <c r="C100" s="268"/>
      <c r="D100" s="274" t="s">
        <v>381</v>
      </c>
      <c r="E100" s="269" t="s">
        <v>383</v>
      </c>
      <c r="F100" s="269"/>
      <c r="G100" s="269"/>
      <c r="H100" s="270"/>
      <c r="I100" s="271"/>
      <c r="J100" s="271"/>
      <c r="K100" s="271"/>
      <c r="L100" s="333">
        <f t="shared" si="1"/>
        <v>0</v>
      </c>
    </row>
    <row r="101" spans="1:12" s="107" customFormat="1" ht="16.5" thickBot="1">
      <c r="A101" s="162" t="s">
        <v>137</v>
      </c>
      <c r="B101" s="108"/>
      <c r="C101" s="123" t="s">
        <v>372</v>
      </c>
      <c r="D101" s="113" t="s">
        <v>376</v>
      </c>
      <c r="E101" s="113"/>
      <c r="F101" s="113"/>
      <c r="G101" s="113"/>
      <c r="H101" s="115"/>
      <c r="I101" s="116"/>
      <c r="J101" s="116"/>
      <c r="K101" s="116"/>
      <c r="L101" s="116">
        <f t="shared" si="1"/>
        <v>0</v>
      </c>
    </row>
    <row r="102" spans="1:12" s="107" customFormat="1" ht="16.5" thickBot="1">
      <c r="A102" s="162" t="s">
        <v>138</v>
      </c>
      <c r="B102" s="108"/>
      <c r="C102" s="123" t="s">
        <v>373</v>
      </c>
      <c r="D102" s="113" t="s">
        <v>377</v>
      </c>
      <c r="E102" s="113"/>
      <c r="F102" s="113"/>
      <c r="G102" s="113"/>
      <c r="H102" s="115"/>
      <c r="I102" s="280"/>
      <c r="J102" s="280"/>
      <c r="K102" s="280"/>
      <c r="L102" s="280">
        <f t="shared" si="1"/>
        <v>0</v>
      </c>
    </row>
    <row r="103" spans="1:12" s="87" customFormat="1" ht="15" customHeight="1" thickBot="1">
      <c r="A103" s="162" t="s">
        <v>139</v>
      </c>
      <c r="B103" s="273"/>
      <c r="C103" s="272" t="s">
        <v>374</v>
      </c>
      <c r="D103" s="275" t="s">
        <v>378</v>
      </c>
      <c r="E103" s="276"/>
      <c r="F103" s="276"/>
      <c r="G103" s="276"/>
      <c r="H103" s="277"/>
      <c r="I103" s="278"/>
      <c r="J103" s="278"/>
      <c r="K103" s="278"/>
      <c r="L103" s="278">
        <f t="shared" si="1"/>
        <v>0</v>
      </c>
    </row>
    <row r="104" spans="1:12" s="103" customFormat="1" ht="30" customHeight="1" thickBot="1">
      <c r="A104" s="162" t="s">
        <v>140</v>
      </c>
      <c r="B104" s="397" t="s">
        <v>475</v>
      </c>
      <c r="C104" s="398"/>
      <c r="D104" s="398"/>
      <c r="E104" s="398"/>
      <c r="F104" s="398"/>
      <c r="G104" s="398"/>
      <c r="H104" s="406"/>
      <c r="I104" s="126">
        <f>SUM(I95,I96)</f>
        <v>302631</v>
      </c>
      <c r="J104" s="126">
        <f>SUM(J95,J96)</f>
        <v>1300</v>
      </c>
      <c r="K104" s="126">
        <f>SUM(K95,K96)</f>
        <v>0</v>
      </c>
      <c r="L104" s="126">
        <f t="shared" si="1"/>
        <v>303931</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11.xml><?xml version="1.0" encoding="utf-8"?>
<worksheet xmlns="http://schemas.openxmlformats.org/spreadsheetml/2006/main" xmlns:r="http://schemas.openxmlformats.org/officeDocument/2006/relationships">
  <dimension ref="A1:D33"/>
  <sheetViews>
    <sheetView view="pageBreakPreview" zoomScaleSheetLayoutView="100" zoomScalePageLayoutView="0" workbookViewId="0" topLeftCell="A1">
      <selection activeCell="H26" sqref="H26"/>
    </sheetView>
  </sheetViews>
  <sheetFormatPr defaultColWidth="9.140625" defaultRowHeight="24.75" customHeight="1"/>
  <cols>
    <col min="1" max="1" width="5.7109375" style="5" customWidth="1"/>
    <col min="2" max="2" width="10.7109375" style="6" customWidth="1"/>
    <col min="3" max="3" width="60.7109375" style="6" customWidth="1"/>
    <col min="4" max="4" width="20.7109375" style="6" customWidth="1"/>
    <col min="5" max="16384" width="9.140625" style="6" customWidth="1"/>
  </cols>
  <sheetData>
    <row r="1" ht="24.75" customHeight="1">
      <c r="D1" s="47" t="s">
        <v>577</v>
      </c>
    </row>
    <row r="2" ht="24.75" customHeight="1">
      <c r="D2" s="47"/>
    </row>
    <row r="3" spans="2:4" ht="24.75" customHeight="1">
      <c r="B3" s="419" t="s">
        <v>71</v>
      </c>
      <c r="C3" s="419"/>
      <c r="D3" s="419"/>
    </row>
    <row r="4" spans="2:4" ht="24.75" customHeight="1">
      <c r="B4" s="49"/>
      <c r="C4" s="49"/>
      <c r="D4" s="49"/>
    </row>
    <row r="5" ht="19.5" customHeight="1" thickBot="1">
      <c r="D5" s="48" t="s">
        <v>8</v>
      </c>
    </row>
    <row r="6" spans="1:4" ht="19.5" customHeight="1" thickBot="1">
      <c r="A6" s="7"/>
      <c r="B6" s="420" t="s">
        <v>9</v>
      </c>
      <c r="C6" s="421"/>
      <c r="D6" s="8" t="s">
        <v>10</v>
      </c>
    </row>
    <row r="7" spans="1:4" ht="19.5" customHeight="1">
      <c r="A7" s="9"/>
      <c r="B7" s="422" t="s">
        <v>72</v>
      </c>
      <c r="C7" s="424" t="s">
        <v>73</v>
      </c>
      <c r="D7" s="426" t="s">
        <v>432</v>
      </c>
    </row>
    <row r="8" spans="1:4" ht="13.5" thickBot="1">
      <c r="A8" s="10"/>
      <c r="B8" s="423"/>
      <c r="C8" s="425"/>
      <c r="D8" s="427"/>
    </row>
    <row r="9" spans="1:4" s="14" customFormat="1" ht="19.5" customHeight="1">
      <c r="A9" s="11" t="s">
        <v>14</v>
      </c>
      <c r="B9" s="12" t="s">
        <v>74</v>
      </c>
      <c r="C9" s="12"/>
      <c r="D9" s="13">
        <f>SUM(D10:D10)</f>
        <v>11000</v>
      </c>
    </row>
    <row r="10" spans="1:4" ht="19.5" customHeight="1">
      <c r="A10" s="15" t="s">
        <v>15</v>
      </c>
      <c r="B10" s="16">
        <v>1</v>
      </c>
      <c r="C10" s="17" t="s">
        <v>484</v>
      </c>
      <c r="D10" s="18">
        <f>'2. melléklet'!I85</f>
        <v>11000</v>
      </c>
    </row>
    <row r="11" spans="1:4" s="14" customFormat="1" ht="19.5" customHeight="1">
      <c r="A11" s="15" t="s">
        <v>16</v>
      </c>
      <c r="B11" s="428" t="s">
        <v>75</v>
      </c>
      <c r="C11" s="428"/>
      <c r="D11" s="19">
        <f>SUM(D12:D12)</f>
        <v>0</v>
      </c>
    </row>
    <row r="12" spans="1:4" ht="19.5" customHeight="1">
      <c r="A12" s="15" t="s">
        <v>17</v>
      </c>
      <c r="B12" s="16"/>
      <c r="C12" s="21"/>
      <c r="D12" s="22"/>
    </row>
    <row r="13" spans="1:4" ht="24.75" customHeight="1" thickBot="1">
      <c r="A13" s="30" t="s">
        <v>18</v>
      </c>
      <c r="B13" s="23"/>
      <c r="C13" s="24" t="s">
        <v>76</v>
      </c>
      <c r="D13" s="25">
        <f>SUM(D9,D11)</f>
        <v>11000</v>
      </c>
    </row>
    <row r="14" spans="1:4" ht="19.5" customHeight="1" thickBot="1">
      <c r="A14" s="50"/>
      <c r="B14" s="26"/>
      <c r="C14" s="26"/>
      <c r="D14" s="26"/>
    </row>
    <row r="15" spans="1:4" ht="24.75" customHeight="1" thickBot="1">
      <c r="A15" s="51" t="s">
        <v>19</v>
      </c>
      <c r="B15" s="27"/>
      <c r="C15" s="28" t="s">
        <v>77</v>
      </c>
      <c r="D15" s="29">
        <f>'2. melléklet'!I86</f>
        <v>162427</v>
      </c>
    </row>
    <row r="16" spans="1:4" ht="19.5" customHeight="1" thickBot="1">
      <c r="A16" s="50"/>
      <c r="B16" s="26"/>
      <c r="C16" s="26"/>
      <c r="D16" s="26"/>
    </row>
    <row r="17" spans="1:4" ht="24.75" customHeight="1" thickBot="1">
      <c r="A17" s="51" t="s">
        <v>20</v>
      </c>
      <c r="B17" s="31"/>
      <c r="C17" s="28" t="s">
        <v>78</v>
      </c>
      <c r="D17" s="29">
        <f>D13+D15</f>
        <v>173427</v>
      </c>
    </row>
    <row r="18" ht="12.75"/>
    <row r="19" spans="2:3" ht="24.75" customHeight="1">
      <c r="B19" s="418"/>
      <c r="C19" s="418"/>
    </row>
    <row r="20" spans="3:4" ht="12.75">
      <c r="C20" s="32"/>
      <c r="D20" s="33"/>
    </row>
    <row r="21" spans="3:4" ht="12.75">
      <c r="C21" s="32"/>
      <c r="D21" s="33"/>
    </row>
    <row r="22" spans="3:4" ht="12.75">
      <c r="C22" s="32"/>
      <c r="D22" s="33"/>
    </row>
    <row r="23" spans="3:4" ht="12.75">
      <c r="C23" s="20"/>
      <c r="D23" s="33"/>
    </row>
    <row r="24" spans="3:4" ht="12.75">
      <c r="C24" s="20"/>
      <c r="D24" s="33"/>
    </row>
    <row r="25" spans="3:4" ht="12.75">
      <c r="C25" s="20"/>
      <c r="D25" s="33"/>
    </row>
    <row r="26" spans="1:4" ht="12.75">
      <c r="A26" s="6"/>
      <c r="C26" s="20"/>
      <c r="D26" s="33"/>
    </row>
    <row r="27" spans="1:4" ht="12.75">
      <c r="A27" s="6"/>
      <c r="C27" s="20"/>
      <c r="D27" s="33"/>
    </row>
    <row r="28" spans="1:4" ht="12.75">
      <c r="A28" s="6"/>
      <c r="C28" s="20"/>
      <c r="D28" s="33"/>
    </row>
    <row r="29" spans="1:4" ht="12.75">
      <c r="A29" s="6"/>
      <c r="D29" s="34"/>
    </row>
    <row r="30" spans="1:4" ht="12.75">
      <c r="A30" s="6"/>
      <c r="D30" s="34"/>
    </row>
    <row r="31" ht="12.75">
      <c r="A31" s="6"/>
    </row>
    <row r="32" ht="12.75">
      <c r="A32" s="6"/>
    </row>
    <row r="33" ht="12.75">
      <c r="A33" s="6"/>
    </row>
  </sheetData>
  <sheetProtection/>
  <mergeCells count="7">
    <mergeCell ref="B19:C19"/>
    <mergeCell ref="B3:D3"/>
    <mergeCell ref="B6:C6"/>
    <mergeCell ref="B7:B8"/>
    <mergeCell ref="C7:C8"/>
    <mergeCell ref="D7:D8"/>
    <mergeCell ref="B11:C11"/>
  </mergeCells>
  <printOptions horizontalCentered="1"/>
  <pageMargins left="0.7874015748031497" right="0.7874015748031497" top="0.7874015748031497" bottom="0.7874015748031497" header="0.5118110236220472" footer="0.5118110236220472"/>
  <pageSetup horizontalDpi="600" verticalDpi="600" orientation="portrait" paperSize="8" r:id="rId1"/>
  <headerFooter alignWithMargins="0">
    <oddFooter>&amp;L&amp;D&amp;C&amp;P</oddFooter>
  </headerFooter>
  <rowBreaks count="1" manualBreakCount="1">
    <brk id="17" min="1" max="3" man="1"/>
  </rowBreaks>
</worksheet>
</file>

<file path=xl/worksheets/sheet12.xml><?xml version="1.0" encoding="utf-8"?>
<worksheet xmlns="http://schemas.openxmlformats.org/spreadsheetml/2006/main" xmlns:r="http://schemas.openxmlformats.org/officeDocument/2006/relationships">
  <dimension ref="A1:L55"/>
  <sheetViews>
    <sheetView view="pageBreakPreview" zoomScaleSheetLayoutView="100" zoomScalePageLayoutView="0" workbookViewId="0" topLeftCell="A1">
      <selection activeCell="A117" sqref="A117:IV117"/>
    </sheetView>
  </sheetViews>
  <sheetFormatPr defaultColWidth="9.140625" defaultRowHeight="15"/>
  <cols>
    <col min="1" max="1" width="4.57421875" style="3" customWidth="1"/>
    <col min="2" max="7" width="10.7109375" style="4" customWidth="1"/>
    <col min="8" max="12" width="13.7109375" style="4" customWidth="1"/>
    <col min="13" max="16384" width="9.140625" style="4" customWidth="1"/>
  </cols>
  <sheetData>
    <row r="1" ht="12.75">
      <c r="L1" s="3" t="s">
        <v>578</v>
      </c>
    </row>
    <row r="2" ht="12.75">
      <c r="K2" s="3"/>
    </row>
    <row r="3" spans="1:12" ht="15.75">
      <c r="A3" s="438" t="s">
        <v>506</v>
      </c>
      <c r="B3" s="438"/>
      <c r="C3" s="438"/>
      <c r="D3" s="438"/>
      <c r="E3" s="438"/>
      <c r="F3" s="438"/>
      <c r="G3" s="438"/>
      <c r="H3" s="438"/>
      <c r="I3" s="438"/>
      <c r="J3" s="438"/>
      <c r="K3" s="438"/>
      <c r="L3" s="438"/>
    </row>
    <row r="4" spans="1:12" ht="15.75">
      <c r="A4" s="439" t="s">
        <v>385</v>
      </c>
      <c r="B4" s="439"/>
      <c r="C4" s="439"/>
      <c r="D4" s="439"/>
      <c r="E4" s="439"/>
      <c r="F4" s="439"/>
      <c r="G4" s="439"/>
      <c r="H4" s="439"/>
      <c r="I4" s="439"/>
      <c r="J4" s="439"/>
      <c r="K4" s="439"/>
      <c r="L4" s="439"/>
    </row>
    <row r="5" spans="1:12" ht="15.75">
      <c r="A5" s="439" t="s">
        <v>386</v>
      </c>
      <c r="B5" s="439"/>
      <c r="C5" s="439"/>
      <c r="D5" s="439"/>
      <c r="E5" s="439"/>
      <c r="F5" s="439"/>
      <c r="G5" s="439"/>
      <c r="H5" s="439"/>
      <c r="I5" s="439"/>
      <c r="J5" s="439"/>
      <c r="K5" s="439"/>
      <c r="L5" s="439"/>
    </row>
    <row r="6" spans="1:12" ht="15.75">
      <c r="A6" s="439" t="s">
        <v>387</v>
      </c>
      <c r="B6" s="439"/>
      <c r="C6" s="439"/>
      <c r="D6" s="439"/>
      <c r="E6" s="439"/>
      <c r="F6" s="439"/>
      <c r="G6" s="439"/>
      <c r="H6" s="439"/>
      <c r="I6" s="439"/>
      <c r="J6" s="439"/>
      <c r="K6" s="439"/>
      <c r="L6" s="439"/>
    </row>
    <row r="7" spans="1:11" ht="15.75">
      <c r="A7" s="286"/>
      <c r="B7" s="285"/>
      <c r="C7" s="285"/>
      <c r="D7" s="285"/>
      <c r="E7" s="285"/>
      <c r="F7" s="285"/>
      <c r="G7" s="285"/>
      <c r="H7" s="285"/>
      <c r="I7" s="285"/>
      <c r="J7" s="285"/>
      <c r="K7" s="285"/>
    </row>
    <row r="8" spans="11:12" ht="12.75">
      <c r="K8" s="287"/>
      <c r="L8" s="288" t="s">
        <v>8</v>
      </c>
    </row>
    <row r="9" spans="1:12" ht="12.75">
      <c r="A9" s="289"/>
      <c r="B9" s="440" t="s">
        <v>9</v>
      </c>
      <c r="C9" s="440"/>
      <c r="D9" s="440"/>
      <c r="E9" s="440"/>
      <c r="F9" s="440"/>
      <c r="G9" s="440"/>
      <c r="H9" s="290" t="s">
        <v>10</v>
      </c>
      <c r="I9" s="290" t="s">
        <v>11</v>
      </c>
      <c r="J9" s="290" t="s">
        <v>12</v>
      </c>
      <c r="K9" s="290" t="s">
        <v>13</v>
      </c>
      <c r="L9" s="291" t="s">
        <v>89</v>
      </c>
    </row>
    <row r="10" spans="1:12" s="294" customFormat="1" ht="93.75" customHeight="1">
      <c r="A10" s="289" t="s">
        <v>14</v>
      </c>
      <c r="B10" s="441" t="s">
        <v>388</v>
      </c>
      <c r="C10" s="442"/>
      <c r="D10" s="442"/>
      <c r="E10" s="442"/>
      <c r="F10" s="442"/>
      <c r="G10" s="443"/>
      <c r="H10" s="292" t="s">
        <v>499</v>
      </c>
      <c r="I10" s="293" t="s">
        <v>507</v>
      </c>
      <c r="J10" s="293" t="s">
        <v>389</v>
      </c>
      <c r="K10" s="292" t="s">
        <v>500</v>
      </c>
      <c r="L10" s="444" t="s">
        <v>79</v>
      </c>
    </row>
    <row r="11" spans="1:12" ht="12.75">
      <c r="A11" s="289" t="s">
        <v>15</v>
      </c>
      <c r="B11" s="295"/>
      <c r="C11" s="296"/>
      <c r="D11" s="296"/>
      <c r="E11" s="296"/>
      <c r="F11" s="296"/>
      <c r="G11" s="297"/>
      <c r="H11" s="448" t="s">
        <v>390</v>
      </c>
      <c r="I11" s="449"/>
      <c r="J11" s="449"/>
      <c r="K11" s="449"/>
      <c r="L11" s="445"/>
    </row>
    <row r="12" spans="1:12" s="294" customFormat="1" ht="25.5" customHeight="1">
      <c r="A12" s="289" t="s">
        <v>16</v>
      </c>
      <c r="B12" s="298"/>
      <c r="C12" s="299"/>
      <c r="D12" s="299"/>
      <c r="E12" s="299"/>
      <c r="F12" s="299"/>
      <c r="G12" s="300"/>
      <c r="H12" s="446" t="s">
        <v>487</v>
      </c>
      <c r="I12" s="447"/>
      <c r="J12" s="447"/>
      <c r="K12" s="437"/>
      <c r="L12" s="445"/>
    </row>
    <row r="13" spans="1:12" s="294" customFormat="1" ht="25.5" customHeight="1">
      <c r="A13" s="289" t="s">
        <v>17</v>
      </c>
      <c r="B13" s="450" t="s">
        <v>142</v>
      </c>
      <c r="C13" s="451"/>
      <c r="D13" s="451"/>
      <c r="E13" s="451"/>
      <c r="F13" s="451"/>
      <c r="G13" s="451"/>
      <c r="H13" s="451"/>
      <c r="I13" s="451"/>
      <c r="J13" s="451"/>
      <c r="K13" s="451"/>
      <c r="L13" s="452"/>
    </row>
    <row r="14" spans="1:12" s="294" customFormat="1" ht="24.75" customHeight="1">
      <c r="A14" s="289" t="s">
        <v>18</v>
      </c>
      <c r="B14" s="429" t="s">
        <v>391</v>
      </c>
      <c r="C14" s="430"/>
      <c r="D14" s="430"/>
      <c r="E14" s="430"/>
      <c r="F14" s="430"/>
      <c r="G14" s="431"/>
      <c r="H14" s="302">
        <f>SUM(H15:H15)</f>
        <v>0</v>
      </c>
      <c r="I14" s="302">
        <f>SUM(I15:I15)</f>
        <v>0</v>
      </c>
      <c r="J14" s="302">
        <f>SUM(J15:J15)</f>
        <v>0</v>
      </c>
      <c r="K14" s="302">
        <f>SUM(K15:K15)</f>
        <v>1100</v>
      </c>
      <c r="L14" s="302">
        <f aca="true" t="shared" si="0" ref="L14:L30">SUM(H14:K14)</f>
        <v>1100</v>
      </c>
    </row>
    <row r="15" spans="1:12" ht="12.75">
      <c r="A15" s="289" t="s">
        <v>19</v>
      </c>
      <c r="B15" s="432" t="s">
        <v>393</v>
      </c>
      <c r="C15" s="433"/>
      <c r="D15" s="433"/>
      <c r="E15" s="433"/>
      <c r="F15" s="433"/>
      <c r="G15" s="434"/>
      <c r="H15" s="310"/>
      <c r="I15" s="310"/>
      <c r="J15" s="310"/>
      <c r="K15" s="310">
        <v>1100</v>
      </c>
      <c r="L15" s="310">
        <f t="shared" si="0"/>
        <v>1100</v>
      </c>
    </row>
    <row r="16" spans="1:12" s="294" customFormat="1" ht="25.5" customHeight="1">
      <c r="A16" s="289" t="s">
        <v>20</v>
      </c>
      <c r="B16" s="429" t="s">
        <v>392</v>
      </c>
      <c r="C16" s="430"/>
      <c r="D16" s="430"/>
      <c r="E16" s="430"/>
      <c r="F16" s="430"/>
      <c r="G16" s="431"/>
      <c r="H16" s="302">
        <f>SUM(H17:H17)</f>
        <v>0</v>
      </c>
      <c r="I16" s="302">
        <f>SUM(I17:I17)</f>
        <v>0</v>
      </c>
      <c r="J16" s="302">
        <f>SUM(J17:J17)</f>
        <v>0</v>
      </c>
      <c r="K16" s="302">
        <f>SUM(K17:K17)</f>
        <v>635</v>
      </c>
      <c r="L16" s="302">
        <f t="shared" si="0"/>
        <v>635</v>
      </c>
    </row>
    <row r="17" spans="1:12" ht="12.75">
      <c r="A17" s="289" t="s">
        <v>21</v>
      </c>
      <c r="B17" s="432" t="s">
        <v>489</v>
      </c>
      <c r="C17" s="433"/>
      <c r="D17" s="433"/>
      <c r="E17" s="433"/>
      <c r="F17" s="433"/>
      <c r="G17" s="434"/>
      <c r="H17" s="310"/>
      <c r="I17" s="310"/>
      <c r="J17" s="310"/>
      <c r="K17" s="310">
        <v>635</v>
      </c>
      <c r="L17" s="310">
        <f t="shared" si="0"/>
        <v>635</v>
      </c>
    </row>
    <row r="18" spans="1:12" ht="12.75">
      <c r="A18" s="289" t="s">
        <v>22</v>
      </c>
      <c r="B18" s="429" t="s">
        <v>394</v>
      </c>
      <c r="C18" s="430"/>
      <c r="D18" s="430"/>
      <c r="E18" s="430"/>
      <c r="F18" s="430"/>
      <c r="G18" s="431"/>
      <c r="H18" s="302">
        <f>SUM(H19:H19)</f>
        <v>0</v>
      </c>
      <c r="I18" s="302">
        <f>SUM(I19:I19)</f>
        <v>0</v>
      </c>
      <c r="J18" s="302">
        <f>SUM(J19:J19)</f>
        <v>0</v>
      </c>
      <c r="K18" s="302">
        <f>SUM(K19:K19)</f>
        <v>2500</v>
      </c>
      <c r="L18" s="302">
        <f t="shared" si="0"/>
        <v>2500</v>
      </c>
    </row>
    <row r="19" spans="1:12" ht="12.75">
      <c r="A19" s="289" t="s">
        <v>23</v>
      </c>
      <c r="B19" s="432" t="s">
        <v>492</v>
      </c>
      <c r="C19" s="433"/>
      <c r="D19" s="433"/>
      <c r="E19" s="433"/>
      <c r="F19" s="433"/>
      <c r="G19" s="434"/>
      <c r="H19" s="310"/>
      <c r="I19" s="310"/>
      <c r="J19" s="310"/>
      <c r="K19" s="310">
        <v>2500</v>
      </c>
      <c r="L19" s="310">
        <f t="shared" si="0"/>
        <v>2500</v>
      </c>
    </row>
    <row r="20" spans="1:12" s="294" customFormat="1" ht="24" customHeight="1">
      <c r="A20" s="289" t="s">
        <v>24</v>
      </c>
      <c r="B20" s="429" t="s">
        <v>395</v>
      </c>
      <c r="C20" s="430"/>
      <c r="D20" s="430"/>
      <c r="E20" s="430"/>
      <c r="F20" s="430"/>
      <c r="G20" s="431"/>
      <c r="H20" s="302">
        <f>SUM(H21:H21)</f>
        <v>0</v>
      </c>
      <c r="I20" s="302">
        <f>SUM(I21:I21)</f>
        <v>0</v>
      </c>
      <c r="J20" s="302">
        <f>SUM(J21:J21)</f>
        <v>0</v>
      </c>
      <c r="K20" s="302">
        <f>SUM(K21:K21)</f>
        <v>600</v>
      </c>
      <c r="L20" s="302">
        <f t="shared" si="0"/>
        <v>600</v>
      </c>
    </row>
    <row r="21" spans="1:12" ht="12.75">
      <c r="A21" s="289" t="s">
        <v>25</v>
      </c>
      <c r="B21" s="432" t="s">
        <v>427</v>
      </c>
      <c r="C21" s="433"/>
      <c r="D21" s="433"/>
      <c r="E21" s="433"/>
      <c r="F21" s="433"/>
      <c r="G21" s="434"/>
      <c r="H21" s="310"/>
      <c r="I21" s="310"/>
      <c r="J21" s="310"/>
      <c r="K21" s="310">
        <v>600</v>
      </c>
      <c r="L21" s="310">
        <f t="shared" si="0"/>
        <v>600</v>
      </c>
    </row>
    <row r="22" spans="1:12" ht="12.75">
      <c r="A22" s="289" t="s">
        <v>26</v>
      </c>
      <c r="B22" s="435" t="s">
        <v>396</v>
      </c>
      <c r="C22" s="436"/>
      <c r="D22" s="436"/>
      <c r="E22" s="436"/>
      <c r="F22" s="436"/>
      <c r="G22" s="437"/>
      <c r="H22" s="301">
        <f>SUM(H23:H24)</f>
        <v>0</v>
      </c>
      <c r="I22" s="301">
        <f>SUM(I23:I24)</f>
        <v>0</v>
      </c>
      <c r="J22" s="301">
        <f>SUM(J23:J24)</f>
        <v>13152</v>
      </c>
      <c r="K22" s="301"/>
      <c r="L22" s="301">
        <f>SUM(H22:K22)</f>
        <v>13152</v>
      </c>
    </row>
    <row r="23" spans="1:12" ht="26.25" customHeight="1">
      <c r="A23" s="289" t="s">
        <v>27</v>
      </c>
      <c r="B23" s="453" t="s">
        <v>509</v>
      </c>
      <c r="C23" s="453"/>
      <c r="D23" s="453"/>
      <c r="E23" s="453"/>
      <c r="F23" s="453"/>
      <c r="G23" s="453"/>
      <c r="H23" s="310"/>
      <c r="I23" s="310"/>
      <c r="J23" s="310">
        <v>13152</v>
      </c>
      <c r="K23" s="310"/>
      <c r="L23" s="310">
        <f>SUM(H23:K23)</f>
        <v>13152</v>
      </c>
    </row>
    <row r="24" spans="1:12" ht="12.75">
      <c r="A24" s="289" t="s">
        <v>28</v>
      </c>
      <c r="B24" s="435" t="s">
        <v>428</v>
      </c>
      <c r="C24" s="436"/>
      <c r="D24" s="436"/>
      <c r="E24" s="436"/>
      <c r="F24" s="436"/>
      <c r="G24" s="437"/>
      <c r="H24" s="301">
        <f>SUM(H25:H25)</f>
        <v>0</v>
      </c>
      <c r="I24" s="301">
        <f>SUM(I25:I25)</f>
        <v>0</v>
      </c>
      <c r="J24" s="301">
        <f>SUM(J25:J25)</f>
        <v>0</v>
      </c>
      <c r="K24" s="301">
        <f>SUM(K25:K26)</f>
        <v>2700</v>
      </c>
      <c r="L24" s="301">
        <f t="shared" si="0"/>
        <v>2700</v>
      </c>
    </row>
    <row r="25" spans="1:12" ht="12.75">
      <c r="A25" s="289" t="s">
        <v>29</v>
      </c>
      <c r="B25" s="432" t="s">
        <v>495</v>
      </c>
      <c r="C25" s="433"/>
      <c r="D25" s="433"/>
      <c r="E25" s="433"/>
      <c r="F25" s="433"/>
      <c r="G25" s="434"/>
      <c r="H25" s="310"/>
      <c r="I25" s="310"/>
      <c r="J25" s="310"/>
      <c r="K25" s="310">
        <v>1500</v>
      </c>
      <c r="L25" s="310">
        <f t="shared" si="0"/>
        <v>1500</v>
      </c>
    </row>
    <row r="26" spans="1:12" ht="12.75">
      <c r="A26" s="289" t="s">
        <v>30</v>
      </c>
      <c r="B26" s="432" t="s">
        <v>496</v>
      </c>
      <c r="C26" s="433"/>
      <c r="D26" s="433"/>
      <c r="E26" s="433"/>
      <c r="F26" s="433"/>
      <c r="G26" s="434"/>
      <c r="H26" s="310"/>
      <c r="I26" s="310"/>
      <c r="J26" s="310"/>
      <c r="K26" s="310">
        <v>1200</v>
      </c>
      <c r="L26" s="310">
        <f t="shared" si="0"/>
        <v>1200</v>
      </c>
    </row>
    <row r="27" spans="1:12" ht="12.75">
      <c r="A27" s="289" t="s">
        <v>31</v>
      </c>
      <c r="B27" s="435" t="s">
        <v>397</v>
      </c>
      <c r="C27" s="436"/>
      <c r="D27" s="436"/>
      <c r="E27" s="436"/>
      <c r="F27" s="436"/>
      <c r="G27" s="437"/>
      <c r="H27" s="301">
        <f>SUM(H28:H28)</f>
        <v>0</v>
      </c>
      <c r="I27" s="301">
        <f>SUM(I28:I28)</f>
        <v>0</v>
      </c>
      <c r="J27" s="301">
        <f>SUM(J28:J28)</f>
        <v>0</v>
      </c>
      <c r="K27" s="301">
        <f>SUM(K28:K28)</f>
        <v>1000</v>
      </c>
      <c r="L27" s="301">
        <f t="shared" si="0"/>
        <v>1000</v>
      </c>
    </row>
    <row r="28" spans="1:12" ht="12.75">
      <c r="A28" s="289" t="s">
        <v>32</v>
      </c>
      <c r="B28" s="432" t="s">
        <v>398</v>
      </c>
      <c r="C28" s="433"/>
      <c r="D28" s="433"/>
      <c r="E28" s="433"/>
      <c r="F28" s="433"/>
      <c r="G28" s="434"/>
      <c r="H28" s="310"/>
      <c r="I28" s="310"/>
      <c r="J28" s="310"/>
      <c r="K28" s="310">
        <v>1000</v>
      </c>
      <c r="L28" s="310">
        <f t="shared" si="0"/>
        <v>1000</v>
      </c>
    </row>
    <row r="29" spans="1:12" ht="12.75">
      <c r="A29" s="289" t="s">
        <v>33</v>
      </c>
      <c r="B29" s="435" t="s">
        <v>497</v>
      </c>
      <c r="C29" s="436"/>
      <c r="D29" s="436"/>
      <c r="E29" s="436"/>
      <c r="F29" s="436"/>
      <c r="G29" s="437"/>
      <c r="H29" s="301">
        <f>SUM(H30:H30)</f>
        <v>6350</v>
      </c>
      <c r="I29" s="301">
        <f>SUM(I30:I30)</f>
        <v>0</v>
      </c>
      <c r="J29" s="301">
        <f>SUM(J30:J30)</f>
        <v>0</v>
      </c>
      <c r="K29" s="301">
        <f>SUM(K30:K30)</f>
        <v>160</v>
      </c>
      <c r="L29" s="301">
        <f t="shared" si="0"/>
        <v>6510</v>
      </c>
    </row>
    <row r="30" spans="1:12" ht="12.75">
      <c r="A30" s="289" t="s">
        <v>34</v>
      </c>
      <c r="B30" s="432" t="s">
        <v>498</v>
      </c>
      <c r="C30" s="433"/>
      <c r="D30" s="433"/>
      <c r="E30" s="433"/>
      <c r="F30" s="433"/>
      <c r="G30" s="434"/>
      <c r="H30" s="310">
        <v>6350</v>
      </c>
      <c r="I30" s="310"/>
      <c r="J30" s="310"/>
      <c r="K30" s="310">
        <f>Javaslat_I!N52</f>
        <v>160</v>
      </c>
      <c r="L30" s="310">
        <f t="shared" si="0"/>
        <v>6510</v>
      </c>
    </row>
    <row r="31" spans="1:12" ht="25.5" customHeight="1">
      <c r="A31" s="289" t="s">
        <v>35</v>
      </c>
      <c r="B31" s="450" t="s">
        <v>95</v>
      </c>
      <c r="C31" s="451"/>
      <c r="D31" s="451"/>
      <c r="E31" s="451"/>
      <c r="F31" s="451"/>
      <c r="G31" s="451"/>
      <c r="H31" s="451"/>
      <c r="I31" s="451"/>
      <c r="J31" s="451"/>
      <c r="K31" s="451"/>
      <c r="L31" s="452"/>
    </row>
    <row r="32" spans="1:12" ht="25.5" customHeight="1">
      <c r="A32" s="289" t="s">
        <v>36</v>
      </c>
      <c r="B32" s="429" t="s">
        <v>392</v>
      </c>
      <c r="C32" s="430"/>
      <c r="D32" s="430"/>
      <c r="E32" s="430"/>
      <c r="F32" s="430"/>
      <c r="G32" s="431"/>
      <c r="H32" s="301">
        <f>SUM(H33:H34)</f>
        <v>1270</v>
      </c>
      <c r="I32" s="301">
        <f>SUM(I33:I34)</f>
        <v>0</v>
      </c>
      <c r="J32" s="301">
        <f>SUM(J33:J34)</f>
        <v>62992</v>
      </c>
      <c r="K32" s="301">
        <f>SUM(K33:K34)</f>
        <v>23007.84</v>
      </c>
      <c r="L32" s="301">
        <f aca="true" t="shared" si="1" ref="L32:L37">SUM(H32:K32)</f>
        <v>87269.84</v>
      </c>
    </row>
    <row r="33" spans="1:12" ht="12.75">
      <c r="A33" s="289" t="s">
        <v>37</v>
      </c>
      <c r="B33" s="453" t="s">
        <v>490</v>
      </c>
      <c r="C33" s="453"/>
      <c r="D33" s="453"/>
      <c r="E33" s="453"/>
      <c r="F33" s="453"/>
      <c r="G33" s="453"/>
      <c r="H33" s="310">
        <v>1270</v>
      </c>
      <c r="I33" s="310"/>
      <c r="J33" s="310">
        <f>Javaslat_II!L22</f>
        <v>62992</v>
      </c>
      <c r="K33" s="310">
        <f>J33*0.27</f>
        <v>17007.84</v>
      </c>
      <c r="L33" s="310">
        <f t="shared" si="1"/>
        <v>81269.84</v>
      </c>
    </row>
    <row r="34" spans="1:12" ht="12.75">
      <c r="A34" s="289" t="s">
        <v>38</v>
      </c>
      <c r="B34" s="432" t="s">
        <v>491</v>
      </c>
      <c r="C34" s="433"/>
      <c r="D34" s="433"/>
      <c r="E34" s="433"/>
      <c r="F34" s="433"/>
      <c r="G34" s="434"/>
      <c r="H34" s="310"/>
      <c r="I34" s="310"/>
      <c r="J34" s="310"/>
      <c r="K34" s="310">
        <v>6000</v>
      </c>
      <c r="L34" s="310">
        <f t="shared" si="1"/>
        <v>6000</v>
      </c>
    </row>
    <row r="35" spans="1:12" ht="12.75">
      <c r="A35" s="289" t="s">
        <v>39</v>
      </c>
      <c r="B35" s="435" t="s">
        <v>396</v>
      </c>
      <c r="C35" s="436"/>
      <c r="D35" s="436"/>
      <c r="E35" s="436"/>
      <c r="F35" s="436"/>
      <c r="G35" s="437"/>
      <c r="H35" s="301">
        <f>SUM(H36:H37)</f>
        <v>187031</v>
      </c>
      <c r="I35" s="301">
        <f>SUM(I36:I37)</f>
        <v>0</v>
      </c>
      <c r="J35" s="301">
        <f>SUM(J36:J37)</f>
        <v>0</v>
      </c>
      <c r="K35" s="301">
        <f>SUM(K36:K37)</f>
        <v>53158</v>
      </c>
      <c r="L35" s="301">
        <f t="shared" si="1"/>
        <v>240189</v>
      </c>
    </row>
    <row r="36" spans="1:12" ht="12.75">
      <c r="A36" s="289" t="s">
        <v>40</v>
      </c>
      <c r="B36" s="453" t="s">
        <v>493</v>
      </c>
      <c r="C36" s="453"/>
      <c r="D36" s="453"/>
      <c r="E36" s="453"/>
      <c r="F36" s="453"/>
      <c r="G36" s="453"/>
      <c r="H36" s="310">
        <v>100000</v>
      </c>
      <c r="I36" s="310"/>
      <c r="J36" s="310"/>
      <c r="K36" s="310">
        <v>27000</v>
      </c>
      <c r="L36" s="310">
        <f t="shared" si="1"/>
        <v>127000</v>
      </c>
    </row>
    <row r="37" spans="1:12" ht="12.75">
      <c r="A37" s="289" t="s">
        <v>41</v>
      </c>
      <c r="B37" s="432" t="s">
        <v>494</v>
      </c>
      <c r="C37" s="433"/>
      <c r="D37" s="433"/>
      <c r="E37" s="433"/>
      <c r="F37" s="433"/>
      <c r="G37" s="434"/>
      <c r="H37" s="310">
        <v>87031</v>
      </c>
      <c r="I37" s="310"/>
      <c r="J37" s="310"/>
      <c r="K37" s="310">
        <v>26158</v>
      </c>
      <c r="L37" s="310">
        <f t="shared" si="1"/>
        <v>113189</v>
      </c>
    </row>
    <row r="38" spans="1:12" s="294" customFormat="1" ht="25.5" customHeight="1">
      <c r="A38" s="289" t="s">
        <v>42</v>
      </c>
      <c r="B38" s="450" t="s">
        <v>142</v>
      </c>
      <c r="C38" s="451"/>
      <c r="D38" s="451"/>
      <c r="E38" s="451"/>
      <c r="F38" s="451"/>
      <c r="G38" s="451"/>
      <c r="H38" s="451"/>
      <c r="I38" s="451"/>
      <c r="J38" s="451"/>
      <c r="K38" s="451"/>
      <c r="L38" s="452"/>
    </row>
    <row r="39" spans="1:12" ht="15">
      <c r="A39" s="289" t="s">
        <v>43</v>
      </c>
      <c r="B39" s="459" t="s">
        <v>402</v>
      </c>
      <c r="C39" s="460"/>
      <c r="D39" s="460"/>
      <c r="E39" s="460"/>
      <c r="F39" s="460"/>
      <c r="G39" s="461"/>
      <c r="H39" s="303"/>
      <c r="I39" s="303"/>
      <c r="J39" s="303"/>
      <c r="K39" s="304"/>
      <c r="L39" s="304"/>
    </row>
    <row r="40" spans="1:12" ht="12.75">
      <c r="A40" s="289" t="s">
        <v>44</v>
      </c>
      <c r="B40" s="429" t="s">
        <v>446</v>
      </c>
      <c r="C40" s="430"/>
      <c r="D40" s="430"/>
      <c r="E40" s="430"/>
      <c r="F40" s="430"/>
      <c r="G40" s="431"/>
      <c r="H40" s="301"/>
      <c r="I40" s="301"/>
      <c r="J40" s="301"/>
      <c r="K40" s="301"/>
      <c r="L40" s="301"/>
    </row>
    <row r="41" spans="1:12" ht="25.5" customHeight="1">
      <c r="A41" s="289" t="s">
        <v>45</v>
      </c>
      <c r="B41" s="429" t="s">
        <v>391</v>
      </c>
      <c r="C41" s="430"/>
      <c r="D41" s="430"/>
      <c r="E41" s="430"/>
      <c r="F41" s="430"/>
      <c r="G41" s="431"/>
      <c r="H41" s="301">
        <f>SUM(H42:H44)</f>
        <v>0</v>
      </c>
      <c r="I41" s="301">
        <f>SUM(I42:I44)</f>
        <v>0</v>
      </c>
      <c r="J41" s="301">
        <f>SUM(J42:J44)</f>
        <v>0</v>
      </c>
      <c r="K41" s="301">
        <f>SUM(K42:K44)</f>
        <v>1900</v>
      </c>
      <c r="L41" s="301">
        <f aca="true" t="shared" si="2" ref="L41:L47">SUM(H41:K41)</f>
        <v>1900</v>
      </c>
    </row>
    <row r="42" spans="1:12" ht="12.75">
      <c r="A42" s="289" t="s">
        <v>46</v>
      </c>
      <c r="B42" s="432" t="s">
        <v>403</v>
      </c>
      <c r="C42" s="433"/>
      <c r="D42" s="433"/>
      <c r="E42" s="433"/>
      <c r="F42" s="433"/>
      <c r="G42" s="434"/>
      <c r="H42" s="310"/>
      <c r="I42" s="310"/>
      <c r="J42" s="310"/>
      <c r="K42" s="310">
        <v>200</v>
      </c>
      <c r="L42" s="310">
        <f t="shared" si="2"/>
        <v>200</v>
      </c>
    </row>
    <row r="43" spans="1:12" ht="12.75" customHeight="1">
      <c r="A43" s="289" t="s">
        <v>47</v>
      </c>
      <c r="B43" s="432" t="s">
        <v>393</v>
      </c>
      <c r="C43" s="433"/>
      <c r="D43" s="433"/>
      <c r="E43" s="433"/>
      <c r="F43" s="433"/>
      <c r="G43" s="434"/>
      <c r="H43" s="310"/>
      <c r="I43" s="310"/>
      <c r="J43" s="310"/>
      <c r="K43" s="310">
        <v>200</v>
      </c>
      <c r="L43" s="310">
        <f t="shared" si="2"/>
        <v>200</v>
      </c>
    </row>
    <row r="44" spans="1:12" ht="12.75" customHeight="1">
      <c r="A44" s="289" t="s">
        <v>48</v>
      </c>
      <c r="B44" s="432" t="s">
        <v>404</v>
      </c>
      <c r="C44" s="433"/>
      <c r="D44" s="433"/>
      <c r="E44" s="433"/>
      <c r="F44" s="433"/>
      <c r="G44" s="434"/>
      <c r="H44" s="310"/>
      <c r="I44" s="310"/>
      <c r="J44" s="310"/>
      <c r="K44" s="310">
        <v>1500</v>
      </c>
      <c r="L44" s="310">
        <f t="shared" si="2"/>
        <v>1500</v>
      </c>
    </row>
    <row r="45" spans="1:12" ht="12.75">
      <c r="A45" s="289" t="s">
        <v>49</v>
      </c>
      <c r="B45" s="429" t="s">
        <v>478</v>
      </c>
      <c r="C45" s="430"/>
      <c r="D45" s="430"/>
      <c r="E45" s="430"/>
      <c r="F45" s="430"/>
      <c r="G45" s="431"/>
      <c r="H45" s="301">
        <f>SUM(H46)</f>
        <v>0</v>
      </c>
      <c r="I45" s="301">
        <f>SUM(I46)</f>
        <v>0</v>
      </c>
      <c r="J45" s="301">
        <f>SUM(J46)</f>
        <v>0</v>
      </c>
      <c r="K45" s="301">
        <f>SUM(K46:K47)</f>
        <v>2670</v>
      </c>
      <c r="L45" s="301">
        <f t="shared" si="2"/>
        <v>2670</v>
      </c>
    </row>
    <row r="46" spans="1:12" ht="12.75">
      <c r="A46" s="289" t="s">
        <v>50</v>
      </c>
      <c r="B46" s="432" t="s">
        <v>393</v>
      </c>
      <c r="C46" s="433"/>
      <c r="D46" s="433"/>
      <c r="E46" s="433"/>
      <c r="F46" s="433"/>
      <c r="G46" s="434"/>
      <c r="H46" s="310"/>
      <c r="I46" s="310"/>
      <c r="J46" s="310"/>
      <c r="K46" s="310">
        <v>1570</v>
      </c>
      <c r="L46" s="310">
        <f t="shared" si="2"/>
        <v>1570</v>
      </c>
    </row>
    <row r="47" spans="1:12" ht="12.75">
      <c r="A47" s="289" t="s">
        <v>51</v>
      </c>
      <c r="B47" s="432" t="s">
        <v>488</v>
      </c>
      <c r="C47" s="433"/>
      <c r="D47" s="433"/>
      <c r="E47" s="433"/>
      <c r="F47" s="433"/>
      <c r="G47" s="434"/>
      <c r="H47" s="310"/>
      <c r="I47" s="310"/>
      <c r="J47" s="310"/>
      <c r="K47" s="310">
        <v>1100</v>
      </c>
      <c r="L47" s="310">
        <f t="shared" si="2"/>
        <v>1100</v>
      </c>
    </row>
    <row r="48" spans="1:12" ht="12.75">
      <c r="A48" s="289" t="s">
        <v>52</v>
      </c>
      <c r="B48" s="429" t="s">
        <v>476</v>
      </c>
      <c r="C48" s="430"/>
      <c r="D48" s="430"/>
      <c r="E48" s="430"/>
      <c r="F48" s="430"/>
      <c r="G48" s="431"/>
      <c r="H48" s="301">
        <f>SUM(H49:H50)</f>
        <v>0</v>
      </c>
      <c r="I48" s="301">
        <f>SUM(I49:I50)</f>
        <v>0</v>
      </c>
      <c r="J48" s="301">
        <f>SUM(J49:J50)</f>
        <v>200</v>
      </c>
      <c r="K48" s="301">
        <f>SUM(K49:K52)</f>
        <v>2796</v>
      </c>
      <c r="L48" s="301">
        <f>SUM(H48:K48)</f>
        <v>2996</v>
      </c>
    </row>
    <row r="49" spans="1:12" ht="12.75">
      <c r="A49" s="289" t="s">
        <v>53</v>
      </c>
      <c r="B49" s="432" t="s">
        <v>429</v>
      </c>
      <c r="C49" s="433"/>
      <c r="D49" s="433"/>
      <c r="E49" s="433"/>
      <c r="F49" s="433"/>
      <c r="G49" s="434"/>
      <c r="H49" s="310"/>
      <c r="I49" s="310"/>
      <c r="J49" s="310"/>
      <c r="K49" s="310">
        <v>1015</v>
      </c>
      <c r="L49" s="311">
        <f>SUM(H49:K49)</f>
        <v>1015</v>
      </c>
    </row>
    <row r="50" spans="1:12" ht="12.75" customHeight="1">
      <c r="A50" s="289" t="s">
        <v>54</v>
      </c>
      <c r="B50" s="432" t="s">
        <v>405</v>
      </c>
      <c r="C50" s="433"/>
      <c r="D50" s="433"/>
      <c r="E50" s="433"/>
      <c r="F50" s="433"/>
      <c r="G50" s="434"/>
      <c r="H50" s="310"/>
      <c r="I50" s="310"/>
      <c r="J50" s="310">
        <v>200</v>
      </c>
      <c r="K50" s="310">
        <v>500</v>
      </c>
      <c r="L50" s="311">
        <f>SUM(H50:K50)</f>
        <v>700</v>
      </c>
    </row>
    <row r="51" spans="1:12" ht="12.75" customHeight="1">
      <c r="A51" s="289" t="s">
        <v>55</v>
      </c>
      <c r="B51" s="432" t="s">
        <v>393</v>
      </c>
      <c r="C51" s="433"/>
      <c r="D51" s="433"/>
      <c r="E51" s="433"/>
      <c r="F51" s="433"/>
      <c r="G51" s="434"/>
      <c r="H51" s="310"/>
      <c r="I51" s="310"/>
      <c r="J51" s="310"/>
      <c r="K51" s="310">
        <f>Javaslat_I!N111</f>
        <v>753</v>
      </c>
      <c r="L51" s="311">
        <f>SUM(H51:K51)</f>
        <v>753</v>
      </c>
    </row>
    <row r="52" spans="1:12" ht="12.75" customHeight="1">
      <c r="A52" s="289" t="s">
        <v>56</v>
      </c>
      <c r="B52" s="432" t="s">
        <v>488</v>
      </c>
      <c r="C52" s="433"/>
      <c r="D52" s="433"/>
      <c r="E52" s="433"/>
      <c r="F52" s="433"/>
      <c r="G52" s="434"/>
      <c r="H52" s="310"/>
      <c r="I52" s="310"/>
      <c r="J52" s="310"/>
      <c r="K52" s="310">
        <f>Javaslat_II!N76</f>
        <v>528</v>
      </c>
      <c r="L52" s="311">
        <f>SUM(H52:K52)</f>
        <v>528</v>
      </c>
    </row>
    <row r="53" spans="1:12" ht="15.75">
      <c r="A53" s="289" t="s">
        <v>57</v>
      </c>
      <c r="B53" s="305" t="s">
        <v>68</v>
      </c>
      <c r="C53" s="306"/>
      <c r="D53" s="306"/>
      <c r="E53" s="306"/>
      <c r="F53" s="306"/>
      <c r="G53" s="307"/>
      <c r="H53" s="308">
        <f>H14+H16+H20+H24+H27+H32+H35+H41+H45+H48+H29+H18+H22</f>
        <v>194651</v>
      </c>
      <c r="I53" s="308">
        <f>I14+I16+I20+I24+I27+I32+I35+I41+I45+I48+I29+I18+I22</f>
        <v>0</v>
      </c>
      <c r="J53" s="308">
        <f>J14+J16+J20+J24+J27+J32+J35+J41+J45+J48+J29+J18+J22</f>
        <v>76344</v>
      </c>
      <c r="K53" s="308">
        <f>K14+K16+K20+K24+K27+K32+K35+K41+K45+K48+K29+K18+K22</f>
        <v>92226.84</v>
      </c>
      <c r="L53" s="454">
        <f>L14+L16+L20+L24+L27+L32+L35+L41+L45+L48+L29+L18+L22</f>
        <v>363221.83999999997</v>
      </c>
    </row>
    <row r="54" spans="1:12" ht="15.75">
      <c r="A54" s="289" t="s">
        <v>58</v>
      </c>
      <c r="B54" s="309"/>
      <c r="C54" s="306"/>
      <c r="D54" s="306"/>
      <c r="E54" s="306"/>
      <c r="F54" s="306"/>
      <c r="G54" s="307"/>
      <c r="H54" s="457">
        <f>SUM(H53:I53)</f>
        <v>194651</v>
      </c>
      <c r="I54" s="458"/>
      <c r="J54" s="457">
        <f>SUM(J53:K53)</f>
        <v>168570.84</v>
      </c>
      <c r="K54" s="458"/>
      <c r="L54" s="455" t="e">
        <f>#REF!+L15+L17+#REF!+#REF!+#REF!+#REF!+#REF!+L21+#REF!+#REF!+#REF!+L25+L28+#REF!+#REF!+#REF!+#REF!+#REF!+#REF!+L33+#REF!+L36+#REF!+#REF!+#REF!+#REF!+#REF!+#REF!+#REF!+L42+L46+#REF!+#REF!+#REF!+L49</f>
        <v>#REF!</v>
      </c>
    </row>
    <row r="55" spans="1:12" ht="15.75">
      <c r="A55" s="289" t="s">
        <v>59</v>
      </c>
      <c r="B55" s="305" t="s">
        <v>406</v>
      </c>
      <c r="C55" s="306"/>
      <c r="D55" s="306"/>
      <c r="E55" s="306"/>
      <c r="F55" s="306"/>
      <c r="G55" s="307"/>
      <c r="H55" s="462">
        <f>H54+J54</f>
        <v>363221.83999999997</v>
      </c>
      <c r="I55" s="463"/>
      <c r="J55" s="463"/>
      <c r="K55" s="463"/>
      <c r="L55" s="456" t="e">
        <f>#REF!+L16+#REF!+#REF!+#REF!+#REF!+#REF!+L20+#REF!+#REF!+#REF!+#REF!+L27+#REF!+#REF!+#REF!+#REF!+#REF!+#REF!+L31+L34+L35+#REF!+#REF!+#REF!+#REF!+#REF!+#REF!+#REF!+#REF!+L43+#REF!+#REF!+#REF!+L48+L50</f>
        <v>#REF!</v>
      </c>
    </row>
  </sheetData>
  <sheetProtection/>
  <mergeCells count="53">
    <mergeCell ref="B52:G52"/>
    <mergeCell ref="B42:G42"/>
    <mergeCell ref="H55:K55"/>
    <mergeCell ref="B50:G50"/>
    <mergeCell ref="B49:G49"/>
    <mergeCell ref="B51:G51"/>
    <mergeCell ref="B43:G43"/>
    <mergeCell ref="B44:G44"/>
    <mergeCell ref="L53:L55"/>
    <mergeCell ref="H54:I54"/>
    <mergeCell ref="J54:K54"/>
    <mergeCell ref="B46:G46"/>
    <mergeCell ref="B47:G47"/>
    <mergeCell ref="B35:G35"/>
    <mergeCell ref="B36:G36"/>
    <mergeCell ref="B45:G45"/>
    <mergeCell ref="B38:L38"/>
    <mergeCell ref="B39:G39"/>
    <mergeCell ref="B48:G48"/>
    <mergeCell ref="B30:G30"/>
    <mergeCell ref="B32:G32"/>
    <mergeCell ref="B26:G26"/>
    <mergeCell ref="B21:G21"/>
    <mergeCell ref="B37:G37"/>
    <mergeCell ref="B40:G40"/>
    <mergeCell ref="B41:G41"/>
    <mergeCell ref="B34:G34"/>
    <mergeCell ref="B31:L31"/>
    <mergeCell ref="B18:G18"/>
    <mergeCell ref="B33:G33"/>
    <mergeCell ref="B28:G28"/>
    <mergeCell ref="B19:G19"/>
    <mergeCell ref="B23:G23"/>
    <mergeCell ref="B29:G29"/>
    <mergeCell ref="B20:G20"/>
    <mergeCell ref="B24:G24"/>
    <mergeCell ref="B25:G25"/>
    <mergeCell ref="L10:L12"/>
    <mergeCell ref="H12:K12"/>
    <mergeCell ref="H11:K11"/>
    <mergeCell ref="B13:L13"/>
    <mergeCell ref="B14:G14"/>
    <mergeCell ref="B15:G15"/>
    <mergeCell ref="B16:G16"/>
    <mergeCell ref="B17:G17"/>
    <mergeCell ref="B27:G27"/>
    <mergeCell ref="B22:G22"/>
    <mergeCell ref="A3:L3"/>
    <mergeCell ref="A4:L4"/>
    <mergeCell ref="A5:L5"/>
    <mergeCell ref="A6:L6"/>
    <mergeCell ref="B9:G9"/>
    <mergeCell ref="B10:G10"/>
  </mergeCells>
  <printOptions horizontalCentered="1"/>
  <pageMargins left="0.5905511811023623" right="0.5905511811023623" top="1.3779527559055118" bottom="0.984251968503937" header="0.5118110236220472" footer="0.5118110236220472"/>
  <pageSetup horizontalDpi="600" verticalDpi="600" orientation="portrait" paperSize="8" scale="85" r:id="rId1"/>
  <headerFooter alignWithMargins="0">
    <oddHeader>&amp;C&amp;"Arial,Félkövér"&amp;12
</oddHeader>
    <oddFooter>&amp;L&amp;D&amp;C&amp;P</oddFooter>
  </headerFooter>
</worksheet>
</file>

<file path=xl/worksheets/sheet13.xml><?xml version="1.0" encoding="utf-8"?>
<worksheet xmlns="http://schemas.openxmlformats.org/spreadsheetml/2006/main" xmlns:r="http://schemas.openxmlformats.org/officeDocument/2006/relationships">
  <dimension ref="A1:AU20"/>
  <sheetViews>
    <sheetView showZeros="0" view="pageBreakPreview" zoomScale="75" zoomScaleSheetLayoutView="75" zoomScalePageLayoutView="0" workbookViewId="0" topLeftCell="A1">
      <selection activeCell="K13" sqref="K13"/>
    </sheetView>
  </sheetViews>
  <sheetFormatPr defaultColWidth="9.140625" defaultRowHeight="15"/>
  <cols>
    <col min="1" max="1" width="9.140625" style="163" customWidth="1"/>
    <col min="2" max="2" width="38.57421875" style="163" customWidth="1"/>
    <col min="3" max="12" width="16.7109375" style="164" customWidth="1"/>
    <col min="13" max="13" width="16.7109375" style="163" customWidth="1"/>
    <col min="14" max="16384" width="9.140625" style="163" customWidth="1"/>
  </cols>
  <sheetData>
    <row r="1" ht="12.75">
      <c r="M1" s="3" t="s">
        <v>479</v>
      </c>
    </row>
    <row r="2" spans="1:14" s="317" customFormat="1" ht="68.25" customHeight="1">
      <c r="A2" s="465" t="s">
        <v>439</v>
      </c>
      <c r="B2" s="465"/>
      <c r="C2" s="465"/>
      <c r="D2" s="465"/>
      <c r="E2" s="465"/>
      <c r="F2" s="465"/>
      <c r="G2" s="465"/>
      <c r="H2" s="465"/>
      <c r="I2" s="465"/>
      <c r="J2" s="465"/>
      <c r="K2" s="465"/>
      <c r="L2" s="465"/>
      <c r="M2" s="465"/>
      <c r="N2" s="316"/>
    </row>
    <row r="3" spans="1:13" s="160" customFormat="1" ht="14.25">
      <c r="A3" s="341"/>
      <c r="B3" s="342"/>
      <c r="C3" s="342"/>
      <c r="D3" s="342"/>
      <c r="E3" s="342"/>
      <c r="F3" s="342"/>
      <c r="G3" s="342"/>
      <c r="H3" s="342"/>
      <c r="I3" s="342"/>
      <c r="J3" s="342"/>
      <c r="K3" s="342"/>
      <c r="L3" s="342"/>
      <c r="M3" s="342"/>
    </row>
    <row r="4" spans="1:13" s="160" customFormat="1" ht="15.75">
      <c r="A4" s="343"/>
      <c r="B4" s="342"/>
      <c r="C4" s="342"/>
      <c r="D4" s="342"/>
      <c r="E4" s="342"/>
      <c r="F4" s="342"/>
      <c r="G4" s="342"/>
      <c r="H4" s="342"/>
      <c r="I4" s="342"/>
      <c r="J4" s="342"/>
      <c r="K4" s="342"/>
      <c r="L4" s="342"/>
      <c r="M4" s="342"/>
    </row>
    <row r="5" spans="1:13" s="160" customFormat="1" ht="15" thickBot="1">
      <c r="A5" s="341"/>
      <c r="B5" s="342"/>
      <c r="C5" s="342"/>
      <c r="D5" s="342"/>
      <c r="E5" s="342"/>
      <c r="F5" s="342"/>
      <c r="G5" s="342"/>
      <c r="H5" s="342"/>
      <c r="I5" s="342"/>
      <c r="J5" s="342"/>
      <c r="K5" s="342"/>
      <c r="L5" s="342"/>
      <c r="M5" s="342"/>
    </row>
    <row r="6" spans="1:13" s="160" customFormat="1" ht="15" thickBot="1">
      <c r="A6" s="165"/>
      <c r="B6" s="166" t="s">
        <v>9</v>
      </c>
      <c r="C6" s="166" t="s">
        <v>10</v>
      </c>
      <c r="D6" s="166" t="s">
        <v>11</v>
      </c>
      <c r="E6" s="166" t="s">
        <v>12</v>
      </c>
      <c r="F6" s="166" t="s">
        <v>13</v>
      </c>
      <c r="G6" s="166" t="s">
        <v>89</v>
      </c>
      <c r="H6" s="166" t="s">
        <v>90</v>
      </c>
      <c r="I6" s="166" t="s">
        <v>91</v>
      </c>
      <c r="J6" s="166" t="s">
        <v>92</v>
      </c>
      <c r="K6" s="166" t="s">
        <v>93</v>
      </c>
      <c r="L6" s="166" t="s">
        <v>94</v>
      </c>
      <c r="M6" s="167" t="s">
        <v>96</v>
      </c>
    </row>
    <row r="7" spans="1:13" s="169" customFormat="1" ht="37.5" customHeight="1" thickBot="1">
      <c r="A7" s="168" t="s">
        <v>14</v>
      </c>
      <c r="B7" s="464" t="s">
        <v>477</v>
      </c>
      <c r="C7" s="345" t="s">
        <v>197</v>
      </c>
      <c r="D7" s="345" t="s">
        <v>505</v>
      </c>
      <c r="E7" s="347" t="s">
        <v>504</v>
      </c>
      <c r="F7" s="345" t="s">
        <v>198</v>
      </c>
      <c r="G7" s="345" t="s">
        <v>199</v>
      </c>
      <c r="H7" s="345" t="s">
        <v>200</v>
      </c>
      <c r="I7" s="345" t="s">
        <v>201</v>
      </c>
      <c r="J7" s="345" t="s">
        <v>202</v>
      </c>
      <c r="K7" s="345" t="s">
        <v>501</v>
      </c>
      <c r="L7" s="345" t="s">
        <v>221</v>
      </c>
      <c r="M7" s="466" t="s">
        <v>68</v>
      </c>
    </row>
    <row r="8" spans="1:13" s="169" customFormat="1" ht="120" customHeight="1" thickBot="1">
      <c r="A8" s="168" t="s">
        <v>15</v>
      </c>
      <c r="B8" s="464"/>
      <c r="C8" s="344" t="s">
        <v>203</v>
      </c>
      <c r="D8" s="344" t="s">
        <v>502</v>
      </c>
      <c r="E8" s="346" t="s">
        <v>503</v>
      </c>
      <c r="F8" s="344" t="s">
        <v>204</v>
      </c>
      <c r="G8" s="344" t="s">
        <v>205</v>
      </c>
      <c r="H8" s="344" t="s">
        <v>206</v>
      </c>
      <c r="I8" s="344" t="s">
        <v>207</v>
      </c>
      <c r="J8" s="344" t="s">
        <v>208</v>
      </c>
      <c r="K8" s="344" t="s">
        <v>508</v>
      </c>
      <c r="L8" s="344" t="s">
        <v>222</v>
      </c>
      <c r="M8" s="467"/>
    </row>
    <row r="9" spans="1:13" s="169" customFormat="1" ht="78" customHeight="1" thickBot="1">
      <c r="A9" s="168" t="s">
        <v>16</v>
      </c>
      <c r="B9" s="318"/>
      <c r="C9" s="346" t="s">
        <v>209</v>
      </c>
      <c r="D9" s="346" t="s">
        <v>209</v>
      </c>
      <c r="E9" s="346" t="s">
        <v>209</v>
      </c>
      <c r="F9" s="346" t="s">
        <v>255</v>
      </c>
      <c r="G9" s="346" t="s">
        <v>433</v>
      </c>
      <c r="H9" s="346" t="s">
        <v>255</v>
      </c>
      <c r="I9" s="346" t="s">
        <v>255</v>
      </c>
      <c r="J9" s="346" t="s">
        <v>210</v>
      </c>
      <c r="K9" s="346" t="s">
        <v>210</v>
      </c>
      <c r="L9" s="346" t="s">
        <v>210</v>
      </c>
      <c r="M9" s="319" t="s">
        <v>256</v>
      </c>
    </row>
    <row r="10" spans="1:13" s="169" customFormat="1" ht="39.75" customHeight="1" thickBot="1">
      <c r="A10" s="168" t="s">
        <v>17</v>
      </c>
      <c r="B10" s="320" t="s">
        <v>445</v>
      </c>
      <c r="C10" s="321">
        <v>1</v>
      </c>
      <c r="D10" s="321"/>
      <c r="E10" s="321"/>
      <c r="F10" s="170"/>
      <c r="G10" s="321">
        <v>3</v>
      </c>
      <c r="H10" s="321"/>
      <c r="I10" s="321"/>
      <c r="J10" s="170"/>
      <c r="K10" s="170"/>
      <c r="L10" s="321"/>
      <c r="M10" s="336">
        <f>SUM(C10:L10)</f>
        <v>4</v>
      </c>
    </row>
    <row r="11" spans="1:47" s="171" customFormat="1" ht="26.25" customHeight="1" thickBot="1">
      <c r="A11" s="168" t="s">
        <v>18</v>
      </c>
      <c r="B11" s="322" t="s">
        <v>446</v>
      </c>
      <c r="C11" s="323">
        <v>12</v>
      </c>
      <c r="D11" s="323">
        <v>1</v>
      </c>
      <c r="E11" s="323">
        <v>1</v>
      </c>
      <c r="F11" s="323">
        <v>1</v>
      </c>
      <c r="G11" s="323"/>
      <c r="H11" s="323"/>
      <c r="I11" s="323"/>
      <c r="J11" s="323"/>
      <c r="K11" s="323"/>
      <c r="L11" s="323"/>
      <c r="M11" s="336">
        <f>SUM(C11:L11)</f>
        <v>15</v>
      </c>
      <c r="O11" s="172"/>
      <c r="P11" s="172"/>
      <c r="Q11" s="172"/>
      <c r="R11" s="172"/>
      <c r="S11" s="172"/>
      <c r="T11" s="172"/>
      <c r="U11" s="172"/>
      <c r="V11" s="172"/>
      <c r="W11" s="172"/>
      <c r="X11" s="172"/>
      <c r="Y11" s="172"/>
      <c r="Z11" s="172"/>
      <c r="AA11" s="172"/>
      <c r="AB11" s="172"/>
      <c r="AC11" s="172"/>
      <c r="AD11" s="172"/>
      <c r="AE11" s="172"/>
      <c r="AF11" s="172"/>
      <c r="AG11" s="172"/>
      <c r="AH11" s="172"/>
      <c r="AI11" s="173"/>
      <c r="AJ11" s="173"/>
      <c r="AK11" s="173"/>
      <c r="AL11" s="173"/>
      <c r="AM11" s="173"/>
      <c r="AN11" s="173"/>
      <c r="AO11" s="173"/>
      <c r="AP11" s="173"/>
      <c r="AQ11" s="173"/>
      <c r="AR11" s="173"/>
      <c r="AS11" s="173"/>
      <c r="AT11" s="173"/>
      <c r="AU11" s="173"/>
    </row>
    <row r="12" spans="1:47" s="171" customFormat="1" ht="29.25" thickBot="1">
      <c r="A12" s="168" t="s">
        <v>19</v>
      </c>
      <c r="B12" s="322" t="s">
        <v>476</v>
      </c>
      <c r="C12" s="323"/>
      <c r="D12" s="323"/>
      <c r="E12" s="323"/>
      <c r="F12" s="323"/>
      <c r="G12" s="323"/>
      <c r="H12" s="323">
        <v>1</v>
      </c>
      <c r="I12" s="323">
        <v>2</v>
      </c>
      <c r="J12" s="323"/>
      <c r="K12" s="323"/>
      <c r="L12" s="323"/>
      <c r="M12" s="336">
        <f>SUM(C12:L12)</f>
        <v>3</v>
      </c>
      <c r="O12" s="172"/>
      <c r="P12" s="172"/>
      <c r="Q12" s="172"/>
      <c r="R12" s="172"/>
      <c r="S12" s="172"/>
      <c r="T12" s="172"/>
      <c r="U12" s="172"/>
      <c r="V12" s="172"/>
      <c r="W12" s="172"/>
      <c r="X12" s="172"/>
      <c r="Y12" s="172"/>
      <c r="Z12" s="172"/>
      <c r="AA12" s="172"/>
      <c r="AB12" s="172"/>
      <c r="AC12" s="172"/>
      <c r="AD12" s="172"/>
      <c r="AE12" s="172"/>
      <c r="AF12" s="172"/>
      <c r="AG12" s="172"/>
      <c r="AH12" s="172"/>
      <c r="AI12" s="173"/>
      <c r="AJ12" s="173"/>
      <c r="AK12" s="173"/>
      <c r="AL12" s="173"/>
      <c r="AM12" s="173"/>
      <c r="AN12" s="173"/>
      <c r="AO12" s="173"/>
      <c r="AP12" s="173"/>
      <c r="AQ12" s="173"/>
      <c r="AR12" s="173"/>
      <c r="AS12" s="173"/>
      <c r="AT12" s="173"/>
      <c r="AU12" s="173"/>
    </row>
    <row r="13" spans="1:47" s="171" customFormat="1" ht="26.25" customHeight="1" thickBot="1">
      <c r="A13" s="168" t="s">
        <v>20</v>
      </c>
      <c r="B13" s="322" t="s">
        <v>478</v>
      </c>
      <c r="C13" s="323"/>
      <c r="D13" s="323"/>
      <c r="E13" s="323"/>
      <c r="F13" s="323"/>
      <c r="G13" s="323"/>
      <c r="H13" s="323"/>
      <c r="I13" s="323"/>
      <c r="J13" s="323">
        <v>26.5</v>
      </c>
      <c r="K13" s="323">
        <v>1.5</v>
      </c>
      <c r="L13" s="323">
        <v>3</v>
      </c>
      <c r="M13" s="336">
        <f>SUM(C13:L13)</f>
        <v>31</v>
      </c>
      <c r="O13" s="172"/>
      <c r="P13" s="172"/>
      <c r="Q13" s="172"/>
      <c r="R13" s="172"/>
      <c r="S13" s="172"/>
      <c r="T13" s="172"/>
      <c r="U13" s="172"/>
      <c r="V13" s="172"/>
      <c r="W13" s="172"/>
      <c r="X13" s="172"/>
      <c r="Y13" s="172"/>
      <c r="Z13" s="172"/>
      <c r="AA13" s="172"/>
      <c r="AB13" s="172"/>
      <c r="AC13" s="172"/>
      <c r="AD13" s="172"/>
      <c r="AE13" s="172"/>
      <c r="AF13" s="172"/>
      <c r="AG13" s="172"/>
      <c r="AH13" s="172"/>
      <c r="AI13" s="173"/>
      <c r="AJ13" s="173"/>
      <c r="AK13" s="173"/>
      <c r="AL13" s="173"/>
      <c r="AM13" s="173"/>
      <c r="AN13" s="173"/>
      <c r="AO13" s="173"/>
      <c r="AP13" s="173"/>
      <c r="AQ13" s="173"/>
      <c r="AR13" s="173"/>
      <c r="AS13" s="173"/>
      <c r="AT13" s="173"/>
      <c r="AU13" s="173"/>
    </row>
    <row r="14" spans="1:47" s="171" customFormat="1" ht="26.25" customHeight="1" thickBot="1">
      <c r="A14" s="174" t="s">
        <v>21</v>
      </c>
      <c r="B14" s="175" t="s">
        <v>68</v>
      </c>
      <c r="C14" s="176">
        <f aca="true" t="shared" si="0" ref="C14:L14">SUM(C10:C13)</f>
        <v>13</v>
      </c>
      <c r="D14" s="176"/>
      <c r="E14" s="176"/>
      <c r="F14" s="176">
        <f t="shared" si="0"/>
        <v>1</v>
      </c>
      <c r="G14" s="176">
        <f t="shared" si="0"/>
        <v>3</v>
      </c>
      <c r="H14" s="176">
        <f t="shared" si="0"/>
        <v>1</v>
      </c>
      <c r="I14" s="176">
        <f t="shared" si="0"/>
        <v>2</v>
      </c>
      <c r="J14" s="176">
        <f t="shared" si="0"/>
        <v>26.5</v>
      </c>
      <c r="K14" s="176">
        <f t="shared" si="0"/>
        <v>1.5</v>
      </c>
      <c r="L14" s="176">
        <f t="shared" si="0"/>
        <v>3</v>
      </c>
      <c r="M14" s="335">
        <f>SUM(C14:L14)</f>
        <v>51</v>
      </c>
      <c r="O14" s="172"/>
      <c r="P14" s="172"/>
      <c r="Q14" s="172"/>
      <c r="R14" s="172"/>
      <c r="S14" s="172"/>
      <c r="T14" s="172"/>
      <c r="U14" s="172"/>
      <c r="V14" s="172"/>
      <c r="W14" s="172"/>
      <c r="X14" s="172"/>
      <c r="Y14" s="172"/>
      <c r="Z14" s="172"/>
      <c r="AA14" s="172"/>
      <c r="AB14" s="172"/>
      <c r="AC14" s="172"/>
      <c r="AD14" s="172"/>
      <c r="AE14" s="172"/>
      <c r="AF14" s="172"/>
      <c r="AG14" s="172"/>
      <c r="AH14" s="172"/>
      <c r="AI14" s="173"/>
      <c r="AJ14" s="173"/>
      <c r="AK14" s="173"/>
      <c r="AL14" s="173"/>
      <c r="AM14" s="173"/>
      <c r="AN14" s="173"/>
      <c r="AO14" s="173"/>
      <c r="AP14" s="173"/>
      <c r="AQ14" s="173"/>
      <c r="AR14" s="173"/>
      <c r="AS14" s="173"/>
      <c r="AT14" s="173"/>
      <c r="AU14" s="173"/>
    </row>
    <row r="15" spans="2:47" s="324" customFormat="1" ht="12">
      <c r="B15" s="256"/>
      <c r="C15" s="325"/>
      <c r="D15" s="325"/>
      <c r="E15" s="325"/>
      <c r="F15" s="325"/>
      <c r="G15" s="325"/>
      <c r="H15" s="325"/>
      <c r="I15" s="325"/>
      <c r="J15" s="325"/>
      <c r="K15" s="325"/>
      <c r="L15" s="325"/>
      <c r="M15" s="326"/>
      <c r="N15" s="327"/>
      <c r="O15" s="328"/>
      <c r="P15" s="328"/>
      <c r="Q15" s="328"/>
      <c r="R15" s="328"/>
      <c r="S15" s="328"/>
      <c r="T15" s="328"/>
      <c r="U15" s="328"/>
      <c r="V15" s="328"/>
      <c r="W15" s="328"/>
      <c r="X15" s="328"/>
      <c r="Y15" s="328"/>
      <c r="Z15" s="328"/>
      <c r="AA15" s="328"/>
      <c r="AB15" s="328"/>
      <c r="AC15" s="328"/>
      <c r="AD15" s="328"/>
      <c r="AE15" s="328"/>
      <c r="AF15" s="328"/>
      <c r="AG15" s="328"/>
      <c r="AH15" s="328"/>
      <c r="AI15" s="329"/>
      <c r="AJ15" s="329"/>
      <c r="AK15" s="329"/>
      <c r="AL15" s="329"/>
      <c r="AM15" s="329"/>
      <c r="AN15" s="329"/>
      <c r="AO15" s="329"/>
      <c r="AP15" s="329"/>
      <c r="AQ15" s="329"/>
      <c r="AR15" s="329"/>
      <c r="AS15" s="329"/>
      <c r="AT15" s="329"/>
      <c r="AU15" s="329"/>
    </row>
    <row r="16" spans="2:47" s="324" customFormat="1" ht="12">
      <c r="B16" s="256"/>
      <c r="C16" s="325"/>
      <c r="D16" s="325"/>
      <c r="E16" s="325"/>
      <c r="F16" s="325"/>
      <c r="G16" s="325"/>
      <c r="H16" s="325"/>
      <c r="I16" s="325"/>
      <c r="J16" s="325"/>
      <c r="K16" s="325"/>
      <c r="L16" s="325"/>
      <c r="M16" s="326"/>
      <c r="N16" s="327"/>
      <c r="O16" s="328"/>
      <c r="P16" s="328"/>
      <c r="Q16" s="328"/>
      <c r="R16" s="328"/>
      <c r="S16" s="328"/>
      <c r="T16" s="328"/>
      <c r="U16" s="328"/>
      <c r="V16" s="328"/>
      <c r="W16" s="328"/>
      <c r="X16" s="328"/>
      <c r="Y16" s="328"/>
      <c r="Z16" s="328"/>
      <c r="AA16" s="328"/>
      <c r="AB16" s="328"/>
      <c r="AC16" s="328"/>
      <c r="AD16" s="328"/>
      <c r="AE16" s="328"/>
      <c r="AF16" s="328"/>
      <c r="AG16" s="328"/>
      <c r="AH16" s="328"/>
      <c r="AI16" s="329"/>
      <c r="AJ16" s="329"/>
      <c r="AK16" s="329"/>
      <c r="AL16" s="329"/>
      <c r="AM16" s="329"/>
      <c r="AN16" s="329"/>
      <c r="AO16" s="329"/>
      <c r="AP16" s="329"/>
      <c r="AQ16" s="329"/>
      <c r="AR16" s="329"/>
      <c r="AS16" s="329"/>
      <c r="AT16" s="329"/>
      <c r="AU16" s="329"/>
    </row>
    <row r="17" spans="2:47" s="324" customFormat="1" ht="12">
      <c r="B17" s="256"/>
      <c r="C17" s="325"/>
      <c r="D17" s="325"/>
      <c r="E17" s="325"/>
      <c r="F17" s="325"/>
      <c r="G17" s="325"/>
      <c r="H17" s="325"/>
      <c r="I17" s="325"/>
      <c r="J17" s="325"/>
      <c r="K17" s="325"/>
      <c r="L17" s="325"/>
      <c r="M17" s="326"/>
      <c r="N17" s="327"/>
      <c r="O17" s="328"/>
      <c r="P17" s="328"/>
      <c r="Q17" s="328"/>
      <c r="R17" s="328"/>
      <c r="S17" s="328"/>
      <c r="T17" s="328"/>
      <c r="U17" s="328"/>
      <c r="V17" s="328"/>
      <c r="W17" s="328"/>
      <c r="X17" s="328"/>
      <c r="Y17" s="328"/>
      <c r="Z17" s="328"/>
      <c r="AA17" s="328"/>
      <c r="AB17" s="328"/>
      <c r="AC17" s="328"/>
      <c r="AD17" s="328"/>
      <c r="AE17" s="328"/>
      <c r="AF17" s="328"/>
      <c r="AG17" s="328"/>
      <c r="AH17" s="328"/>
      <c r="AI17" s="329"/>
      <c r="AJ17" s="329"/>
      <c r="AK17" s="329"/>
      <c r="AL17" s="329"/>
      <c r="AM17" s="329"/>
      <c r="AN17" s="329"/>
      <c r="AO17" s="329"/>
      <c r="AP17" s="329"/>
      <c r="AQ17" s="329"/>
      <c r="AR17" s="329"/>
      <c r="AS17" s="329"/>
      <c r="AT17" s="329"/>
      <c r="AU17" s="329"/>
    </row>
    <row r="18" spans="2:47" s="324" customFormat="1" ht="12">
      <c r="B18" s="256"/>
      <c r="C18" s="325"/>
      <c r="D18" s="325"/>
      <c r="E18" s="325"/>
      <c r="F18" s="325"/>
      <c r="G18" s="325"/>
      <c r="H18" s="325"/>
      <c r="I18" s="325"/>
      <c r="J18" s="325"/>
      <c r="K18" s="325"/>
      <c r="L18" s="325"/>
      <c r="M18" s="326"/>
      <c r="N18" s="327"/>
      <c r="O18" s="328"/>
      <c r="P18" s="328"/>
      <c r="Q18" s="328"/>
      <c r="R18" s="328"/>
      <c r="S18" s="328"/>
      <c r="T18" s="328"/>
      <c r="U18" s="328"/>
      <c r="V18" s="328"/>
      <c r="W18" s="328"/>
      <c r="X18" s="328"/>
      <c r="Y18" s="328"/>
      <c r="Z18" s="328"/>
      <c r="AA18" s="328"/>
      <c r="AB18" s="328"/>
      <c r="AC18" s="328"/>
      <c r="AD18" s="328"/>
      <c r="AE18" s="328"/>
      <c r="AF18" s="328"/>
      <c r="AG18" s="328"/>
      <c r="AH18" s="328"/>
      <c r="AI18" s="329"/>
      <c r="AJ18" s="329"/>
      <c r="AK18" s="329"/>
      <c r="AL18" s="329"/>
      <c r="AM18" s="329"/>
      <c r="AN18" s="329"/>
      <c r="AO18" s="329"/>
      <c r="AP18" s="329"/>
      <c r="AQ18" s="329"/>
      <c r="AR18" s="329"/>
      <c r="AS18" s="329"/>
      <c r="AT18" s="329"/>
      <c r="AU18" s="329"/>
    </row>
    <row r="19" spans="2:47" s="324" customFormat="1" ht="12">
      <c r="B19" s="256"/>
      <c r="C19" s="325"/>
      <c r="D19" s="325"/>
      <c r="E19" s="325"/>
      <c r="F19" s="325"/>
      <c r="G19" s="325"/>
      <c r="H19" s="325"/>
      <c r="I19" s="325"/>
      <c r="J19" s="325"/>
      <c r="K19" s="325"/>
      <c r="L19" s="325"/>
      <c r="M19" s="326"/>
      <c r="N19" s="327"/>
      <c r="O19" s="328"/>
      <c r="P19" s="328"/>
      <c r="Q19" s="328"/>
      <c r="R19" s="328"/>
      <c r="S19" s="328"/>
      <c r="T19" s="328"/>
      <c r="U19" s="328"/>
      <c r="V19" s="328"/>
      <c r="W19" s="328"/>
      <c r="X19" s="328"/>
      <c r="Y19" s="328"/>
      <c r="Z19" s="328"/>
      <c r="AA19" s="328"/>
      <c r="AB19" s="328"/>
      <c r="AC19" s="328"/>
      <c r="AD19" s="328"/>
      <c r="AE19" s="328"/>
      <c r="AF19" s="328"/>
      <c r="AG19" s="328"/>
      <c r="AH19" s="328"/>
      <c r="AI19" s="329"/>
      <c r="AJ19" s="329"/>
      <c r="AK19" s="329"/>
      <c r="AL19" s="329"/>
      <c r="AM19" s="329"/>
      <c r="AN19" s="329"/>
      <c r="AO19" s="329"/>
      <c r="AP19" s="329"/>
      <c r="AQ19" s="329"/>
      <c r="AR19" s="329"/>
      <c r="AS19" s="329"/>
      <c r="AT19" s="329"/>
      <c r="AU19" s="329"/>
    </row>
    <row r="20" spans="2:47" s="324" customFormat="1" ht="12">
      <c r="B20" s="256"/>
      <c r="C20" s="325"/>
      <c r="D20" s="325"/>
      <c r="E20" s="325"/>
      <c r="F20" s="325"/>
      <c r="G20" s="325"/>
      <c r="H20" s="325"/>
      <c r="I20" s="325"/>
      <c r="J20" s="325"/>
      <c r="K20" s="325"/>
      <c r="L20" s="325"/>
      <c r="M20" s="326"/>
      <c r="N20" s="327"/>
      <c r="O20" s="328"/>
      <c r="P20" s="328"/>
      <c r="Q20" s="328"/>
      <c r="R20" s="328"/>
      <c r="S20" s="328"/>
      <c r="T20" s="328"/>
      <c r="U20" s="328"/>
      <c r="V20" s="328"/>
      <c r="W20" s="328"/>
      <c r="X20" s="328"/>
      <c r="Y20" s="328"/>
      <c r="Z20" s="328"/>
      <c r="AA20" s="328"/>
      <c r="AB20" s="328"/>
      <c r="AC20" s="328"/>
      <c r="AD20" s="328"/>
      <c r="AE20" s="328"/>
      <c r="AF20" s="328"/>
      <c r="AG20" s="328"/>
      <c r="AH20" s="328"/>
      <c r="AI20" s="329"/>
      <c r="AJ20" s="329"/>
      <c r="AK20" s="329"/>
      <c r="AL20" s="329"/>
      <c r="AM20" s="329"/>
      <c r="AN20" s="329"/>
      <c r="AO20" s="329"/>
      <c r="AP20" s="329"/>
      <c r="AQ20" s="329"/>
      <c r="AR20" s="329"/>
      <c r="AS20" s="329"/>
      <c r="AT20" s="329"/>
      <c r="AU20" s="329"/>
    </row>
  </sheetData>
  <sheetProtection selectLockedCells="1" selectUnlockedCells="1"/>
  <mergeCells count="3">
    <mergeCell ref="B7:B8"/>
    <mergeCell ref="A2:M2"/>
    <mergeCell ref="M7:M8"/>
  </mergeCells>
  <printOptions horizontalCentered="1"/>
  <pageMargins left="0.984251968503937" right="0.984251968503937" top="0.984251968503937" bottom="0.984251968503937" header="0.5118110236220472" footer="0.15748031496062992"/>
  <pageSetup horizontalDpi="600" verticalDpi="600" orientation="landscape" paperSize="8" scale="46" r:id="rId1"/>
  <headerFooter alignWithMargins="0">
    <oddFooter>&amp;L&amp;D&amp;C&amp;P</oddFooter>
  </headerFooter>
  <ignoredErrors>
    <ignoredError sqref="C7 F7 G7 H7 I7 J7 L7" numberStoredAsText="1"/>
  </ignoredErrors>
</worksheet>
</file>

<file path=xl/worksheets/sheet14.xml><?xml version="1.0" encoding="utf-8"?>
<worksheet xmlns="http://schemas.openxmlformats.org/spreadsheetml/2006/main" xmlns:r="http://schemas.openxmlformats.org/officeDocument/2006/relationships">
  <dimension ref="A1:H12"/>
  <sheetViews>
    <sheetView view="pageBreakPreview" zoomScaleNormal="120" zoomScaleSheetLayoutView="100" zoomScalePageLayoutView="0" workbookViewId="0" topLeftCell="A1">
      <selection activeCell="A6" sqref="A6"/>
    </sheetView>
  </sheetViews>
  <sheetFormatPr defaultColWidth="9.140625" defaultRowHeight="15"/>
  <cols>
    <col min="1" max="1" width="8.421875" style="177" customWidth="1"/>
    <col min="2" max="2" width="81.140625" style="177" bestFit="1" customWidth="1"/>
    <col min="3" max="7" width="12.7109375" style="177" customWidth="1"/>
    <col min="8" max="16384" width="9.140625" style="177" customWidth="1"/>
  </cols>
  <sheetData>
    <row r="1" ht="15">
      <c r="G1" s="178" t="s">
        <v>480</v>
      </c>
    </row>
    <row r="5" spans="1:7" ht="33" customHeight="1">
      <c r="A5" s="468" t="s">
        <v>440</v>
      </c>
      <c r="B5" s="468"/>
      <c r="C5" s="468"/>
      <c r="D5" s="468"/>
      <c r="E5" s="468"/>
      <c r="F5" s="468"/>
      <c r="G5" s="468"/>
    </row>
    <row r="6" spans="1:8" ht="15.75" customHeight="1" thickBot="1">
      <c r="A6" s="180"/>
      <c r="B6" s="180"/>
      <c r="C6" s="180"/>
      <c r="D6" s="181"/>
      <c r="E6" s="181"/>
      <c r="F6" s="469" t="s">
        <v>8</v>
      </c>
      <c r="G6" s="469"/>
      <c r="H6" s="183"/>
    </row>
    <row r="7" spans="1:7" ht="15.75" thickBot="1">
      <c r="A7" s="184"/>
      <c r="B7" s="185" t="s">
        <v>9</v>
      </c>
      <c r="C7" s="185" t="s">
        <v>10</v>
      </c>
      <c r="D7" s="185" t="s">
        <v>11</v>
      </c>
      <c r="E7" s="186" t="s">
        <v>12</v>
      </c>
      <c r="F7" s="186" t="s">
        <v>13</v>
      </c>
      <c r="G7" s="187" t="s">
        <v>89</v>
      </c>
    </row>
    <row r="8" spans="1:7" ht="30" customHeight="1" thickBot="1">
      <c r="A8" s="188" t="s">
        <v>14</v>
      </c>
      <c r="B8" s="470" t="s">
        <v>211</v>
      </c>
      <c r="C8" s="476"/>
      <c r="D8" s="476"/>
      <c r="E8" s="476"/>
      <c r="F8" s="476"/>
      <c r="G8" s="473" t="s">
        <v>79</v>
      </c>
    </row>
    <row r="9" spans="1:7" ht="16.5" thickBot="1">
      <c r="A9" s="189" t="s">
        <v>15</v>
      </c>
      <c r="B9" s="471"/>
      <c r="C9" s="337" t="s">
        <v>250</v>
      </c>
      <c r="D9" s="337" t="s">
        <v>251</v>
      </c>
      <c r="E9" s="337" t="s">
        <v>252</v>
      </c>
      <c r="F9" s="337" t="s">
        <v>481</v>
      </c>
      <c r="G9" s="474"/>
    </row>
    <row r="10" spans="1:7" ht="51">
      <c r="A10" s="189" t="s">
        <v>16</v>
      </c>
      <c r="B10" s="472"/>
      <c r="C10" s="338" t="s">
        <v>212</v>
      </c>
      <c r="D10" s="190" t="s">
        <v>212</v>
      </c>
      <c r="E10" s="190" t="s">
        <v>212</v>
      </c>
      <c r="F10" s="190" t="s">
        <v>212</v>
      </c>
      <c r="G10" s="475"/>
    </row>
    <row r="11" spans="1:7" ht="16.5" thickBot="1">
      <c r="A11" s="191" t="s">
        <v>17</v>
      </c>
      <c r="B11" s="194"/>
      <c r="C11" s="339"/>
      <c r="D11" s="195"/>
      <c r="E11" s="195"/>
      <c r="F11" s="192"/>
      <c r="G11" s="193">
        <f>SUM(C11,D11,E11,F11)</f>
        <v>0</v>
      </c>
    </row>
    <row r="12" spans="1:7" ht="16.5" thickBot="1">
      <c r="A12" s="196" t="s">
        <v>18</v>
      </c>
      <c r="B12" s="197" t="s">
        <v>213</v>
      </c>
      <c r="C12" s="340">
        <f>SUM(C11:C11)</f>
        <v>0</v>
      </c>
      <c r="D12" s="198">
        <f>SUM(D11:D11)</f>
        <v>0</v>
      </c>
      <c r="E12" s="198">
        <f>SUM(E11:E11)</f>
        <v>0</v>
      </c>
      <c r="F12" s="198">
        <f>SUM(F11:F11)</f>
        <v>0</v>
      </c>
      <c r="G12" s="199">
        <f>SUM(G11:G11)</f>
        <v>0</v>
      </c>
    </row>
  </sheetData>
  <sheetProtection/>
  <mergeCells count="5">
    <mergeCell ref="A5:G5"/>
    <mergeCell ref="F6:G6"/>
    <mergeCell ref="B8:B10"/>
    <mergeCell ref="G8:G10"/>
    <mergeCell ref="C8:F8"/>
  </mergeCells>
  <printOptions horizontalCentered="1"/>
  <pageMargins left="0.31496062992125984" right="0.4724409448818898" top="0.9055118110236221" bottom="0.5118110236220472" header="0.6692913385826772" footer="0.2755905511811024"/>
  <pageSetup horizontalDpi="600" verticalDpi="600" orientation="landscape" paperSize="8" scale="87" r:id="rId1"/>
  <headerFooter alignWithMargins="0">
    <oddFooter>&amp;L&amp;D&amp;C&amp;P</oddFooter>
  </headerFooter>
</worksheet>
</file>

<file path=xl/worksheets/sheet15.xml><?xml version="1.0" encoding="utf-8"?>
<worksheet xmlns="http://schemas.openxmlformats.org/spreadsheetml/2006/main" xmlns:r="http://schemas.openxmlformats.org/officeDocument/2006/relationships">
  <dimension ref="A1:D15"/>
  <sheetViews>
    <sheetView view="pageBreakPreview" zoomScale="85" zoomScaleNormal="120" zoomScaleSheetLayoutView="85" zoomScalePageLayoutView="0" workbookViewId="0" topLeftCell="A1">
      <selection activeCell="A117" sqref="A117:IV117"/>
    </sheetView>
  </sheetViews>
  <sheetFormatPr defaultColWidth="9.140625" defaultRowHeight="15"/>
  <cols>
    <col min="1" max="1" width="7.7109375" style="177" customWidth="1"/>
    <col min="2" max="2" width="120.7109375" style="177" customWidth="1"/>
    <col min="3" max="3" width="20.7109375" style="177" customWidth="1"/>
    <col min="4" max="16384" width="9.140625" style="177" customWidth="1"/>
  </cols>
  <sheetData>
    <row r="1" ht="15">
      <c r="C1" s="178" t="s">
        <v>579</v>
      </c>
    </row>
    <row r="3" spans="1:3" ht="33" customHeight="1">
      <c r="A3" s="468" t="s">
        <v>441</v>
      </c>
      <c r="B3" s="468"/>
      <c r="C3" s="468"/>
    </row>
    <row r="4" spans="1:3" ht="33" customHeight="1">
      <c r="A4" s="179"/>
      <c r="B4" s="179"/>
      <c r="C4" s="179"/>
    </row>
    <row r="5" spans="1:4" ht="15.75" customHeight="1" thickBot="1">
      <c r="A5" s="180"/>
      <c r="B5" s="180"/>
      <c r="C5" s="182" t="s">
        <v>8</v>
      </c>
      <c r="D5" s="200"/>
    </row>
    <row r="6" spans="1:3" ht="15.75" thickBot="1">
      <c r="A6" s="201"/>
      <c r="B6" s="202" t="s">
        <v>9</v>
      </c>
      <c r="C6" s="203" t="s">
        <v>10</v>
      </c>
    </row>
    <row r="7" spans="1:3" ht="32.25" thickBot="1">
      <c r="A7" s="204" t="s">
        <v>14</v>
      </c>
      <c r="B7" s="205" t="s">
        <v>214</v>
      </c>
      <c r="C7" s="206" t="s">
        <v>482</v>
      </c>
    </row>
    <row r="8" spans="1:3" ht="15">
      <c r="A8" s="207" t="s">
        <v>15</v>
      </c>
      <c r="B8" s="208" t="s">
        <v>215</v>
      </c>
      <c r="C8" s="209">
        <f>'2. melléklet'!I19+'2. melléklet'!I20+'2. melléklet'!I23</f>
        <v>354500</v>
      </c>
    </row>
    <row r="9" spans="1:3" ht="30">
      <c r="A9" s="210" t="s">
        <v>16</v>
      </c>
      <c r="B9" s="211" t="s">
        <v>216</v>
      </c>
      <c r="C9" s="212">
        <f>'2. melléklet'!L29+Javaslat_II!L22</f>
        <v>104242</v>
      </c>
    </row>
    <row r="10" spans="1:3" ht="15">
      <c r="A10" s="210" t="s">
        <v>17</v>
      </c>
      <c r="B10" s="213" t="s">
        <v>217</v>
      </c>
      <c r="C10" s="212"/>
    </row>
    <row r="11" spans="1:3" ht="30">
      <c r="A11" s="210" t="s">
        <v>18</v>
      </c>
      <c r="B11" s="211" t="s">
        <v>218</v>
      </c>
      <c r="C11" s="212">
        <f>'2. melléklet'!L50</f>
        <v>62992</v>
      </c>
    </row>
    <row r="12" spans="1:3" ht="15">
      <c r="A12" s="214" t="s">
        <v>19</v>
      </c>
      <c r="B12" s="215" t="s">
        <v>219</v>
      </c>
      <c r="C12" s="216">
        <f>'2. melléklet'!I24</f>
        <v>1500</v>
      </c>
    </row>
    <row r="13" spans="1:3" ht="15.75" thickBot="1">
      <c r="A13" s="214" t="s">
        <v>20</v>
      </c>
      <c r="B13" s="215" t="s">
        <v>430</v>
      </c>
      <c r="C13" s="216"/>
    </row>
    <row r="14" spans="1:3" ht="16.5" thickBot="1">
      <c r="A14" s="477" t="s">
        <v>220</v>
      </c>
      <c r="B14" s="478"/>
      <c r="C14" s="217">
        <f>SUM(C8:C13)</f>
        <v>523234</v>
      </c>
    </row>
    <row r="15" spans="1:3" ht="45.75" customHeight="1">
      <c r="A15" s="479" t="s">
        <v>431</v>
      </c>
      <c r="B15" s="479"/>
      <c r="C15" s="479"/>
    </row>
  </sheetData>
  <sheetProtection/>
  <mergeCells count="3">
    <mergeCell ref="A3:C3"/>
    <mergeCell ref="A14:B14"/>
    <mergeCell ref="A15:C15"/>
  </mergeCells>
  <printOptions horizontalCentered="1"/>
  <pageMargins left="0.31496062992125984" right="0.4724409448818898" top="0.9055118110236221" bottom="0.5118110236220472" header="0.6692913385826772" footer="0.2755905511811024"/>
  <pageSetup horizontalDpi="600" verticalDpi="600" orientation="landscape" paperSize="8" r:id="rId1"/>
  <headerFooter alignWithMargins="0">
    <oddFooter>&amp;L&amp;D&amp;C&amp;P</oddFooter>
  </headerFooter>
</worksheet>
</file>

<file path=xl/worksheets/sheet16.xml><?xml version="1.0" encoding="utf-8"?>
<worksheet xmlns="http://schemas.openxmlformats.org/spreadsheetml/2006/main" xmlns:r="http://schemas.openxmlformats.org/officeDocument/2006/relationships">
  <dimension ref="A1:E11"/>
  <sheetViews>
    <sheetView view="pageBreakPreview" zoomScaleSheetLayoutView="100" zoomScalePageLayoutView="0" workbookViewId="0" topLeftCell="A1">
      <selection activeCell="A6" sqref="A6"/>
    </sheetView>
  </sheetViews>
  <sheetFormatPr defaultColWidth="9.140625" defaultRowHeight="15"/>
  <cols>
    <col min="1" max="1" width="5.7109375" style="218" customWidth="1"/>
    <col min="2" max="2" width="37.140625" style="218" customWidth="1"/>
    <col min="3" max="3" width="26.7109375" style="218" customWidth="1"/>
    <col min="4" max="5" width="16.140625" style="218" customWidth="1"/>
    <col min="6" max="16384" width="9.140625" style="218" customWidth="1"/>
  </cols>
  <sheetData>
    <row r="1" spans="4:5" ht="15">
      <c r="D1" s="219"/>
      <c r="E1" s="219" t="s">
        <v>483</v>
      </c>
    </row>
    <row r="2" spans="4:5" ht="15">
      <c r="D2" s="219"/>
      <c r="E2" s="219"/>
    </row>
    <row r="3" spans="4:5" ht="15">
      <c r="D3" s="219"/>
      <c r="E3" s="219"/>
    </row>
    <row r="4" spans="1:5" ht="31.5" customHeight="1">
      <c r="A4" s="480" t="s">
        <v>442</v>
      </c>
      <c r="B4" s="480"/>
      <c r="C4" s="480"/>
      <c r="D4" s="480"/>
      <c r="E4" s="480"/>
    </row>
    <row r="5" spans="1:5" ht="15.75" thickBot="1">
      <c r="A5" s="220"/>
      <c r="B5" s="220"/>
      <c r="C5" s="481" t="s">
        <v>8</v>
      </c>
      <c r="D5" s="481"/>
      <c r="E5" s="481"/>
    </row>
    <row r="6" spans="1:5" ht="16.5" thickBot="1">
      <c r="A6" s="221"/>
      <c r="B6" s="222" t="s">
        <v>9</v>
      </c>
      <c r="C6" s="222" t="s">
        <v>10</v>
      </c>
      <c r="D6" s="223" t="s">
        <v>11</v>
      </c>
      <c r="E6" s="224" t="s">
        <v>12</v>
      </c>
    </row>
    <row r="7" spans="1:5" ht="63.75" thickBot="1">
      <c r="A7" s="225" t="s">
        <v>225</v>
      </c>
      <c r="B7" s="226" t="s">
        <v>226</v>
      </c>
      <c r="C7" s="226" t="s">
        <v>227</v>
      </c>
      <c r="D7" s="225" t="s">
        <v>228</v>
      </c>
      <c r="E7" s="225" t="s">
        <v>229</v>
      </c>
    </row>
    <row r="8" spans="1:5" ht="30">
      <c r="A8" s="243" t="s">
        <v>14</v>
      </c>
      <c r="B8" s="227" t="s">
        <v>485</v>
      </c>
      <c r="C8" s="227" t="s">
        <v>230</v>
      </c>
      <c r="D8" s="230">
        <f>'2. melléklet'!I82</f>
        <v>9012</v>
      </c>
      <c r="E8" s="229"/>
    </row>
    <row r="9" spans="1:5" ht="45">
      <c r="A9" s="243" t="s">
        <v>15</v>
      </c>
      <c r="B9" s="227" t="s">
        <v>510</v>
      </c>
      <c r="C9" s="227" t="s">
        <v>511</v>
      </c>
      <c r="D9" s="230">
        <v>500</v>
      </c>
      <c r="E9" s="229"/>
    </row>
    <row r="10" spans="1:5" ht="105">
      <c r="A10" s="243" t="s">
        <v>16</v>
      </c>
      <c r="B10" s="227" t="s">
        <v>512</v>
      </c>
      <c r="C10" s="227" t="s">
        <v>513</v>
      </c>
      <c r="D10" s="230">
        <v>1326</v>
      </c>
      <c r="E10" s="229"/>
    </row>
    <row r="11" spans="1:5" ht="15.75" customHeight="1" thickBot="1">
      <c r="A11" s="312" t="s">
        <v>17</v>
      </c>
      <c r="B11" s="313" t="s">
        <v>68</v>
      </c>
      <c r="C11" s="314"/>
      <c r="D11" s="315">
        <f>SUM(D8:D10)</f>
        <v>10838</v>
      </c>
      <c r="E11" s="315">
        <f>SUM(E8:E8)</f>
        <v>0</v>
      </c>
    </row>
  </sheetData>
  <sheetProtection/>
  <mergeCells count="2">
    <mergeCell ref="A4:E4"/>
    <mergeCell ref="C5:E5"/>
  </mergeCells>
  <conditionalFormatting sqref="D11:E11">
    <cfRule type="cellIs" priority="1" dxfId="2" operator="equal" stopIfTrue="1">
      <formula>0</formula>
    </cfRule>
  </conditionalFormatting>
  <printOptions horizontalCentered="1"/>
  <pageMargins left="0.6692913385826772" right="0.6692913385826772" top="1.1023622047244095" bottom="1.1023622047244095" header="0.6692913385826772" footer="0.2755905511811024"/>
  <pageSetup horizontalDpi="600" verticalDpi="600" orientation="portrait" paperSize="8" r:id="rId1"/>
  <headerFooter alignWithMargins="0">
    <oddFooter>&amp;L&amp;D&amp;C&amp;P</oddFooter>
  </headerFooter>
</worksheet>
</file>

<file path=xl/worksheets/sheet17.xml><?xml version="1.0" encoding="utf-8"?>
<worksheet xmlns="http://schemas.openxmlformats.org/spreadsheetml/2006/main" xmlns:r="http://schemas.openxmlformats.org/officeDocument/2006/relationships">
  <dimension ref="A1:E10"/>
  <sheetViews>
    <sheetView view="pageBreakPreview" zoomScaleSheetLayoutView="100" workbookViewId="0" topLeftCell="A1">
      <selection activeCell="A117" sqref="A117:IV117"/>
    </sheetView>
  </sheetViews>
  <sheetFormatPr defaultColWidth="9.140625" defaultRowHeight="15"/>
  <cols>
    <col min="1" max="1" width="7.421875" style="218" customWidth="1"/>
    <col min="2" max="2" width="39.140625" style="218" customWidth="1"/>
    <col min="3" max="3" width="26.7109375" style="218" customWidth="1"/>
    <col min="4" max="5" width="16.140625" style="218" customWidth="1"/>
    <col min="6" max="16384" width="9.140625" style="218" customWidth="1"/>
  </cols>
  <sheetData>
    <row r="1" ht="15">
      <c r="E1" s="219" t="s">
        <v>580</v>
      </c>
    </row>
    <row r="2" ht="15">
      <c r="E2" s="219"/>
    </row>
    <row r="3" ht="15">
      <c r="E3" s="219"/>
    </row>
    <row r="4" spans="1:5" ht="31.5" customHeight="1">
      <c r="A4" s="480" t="s">
        <v>443</v>
      </c>
      <c r="B4" s="480"/>
      <c r="C4" s="480"/>
      <c r="D4" s="480"/>
      <c r="E4" s="480"/>
    </row>
    <row r="5" spans="1:5" ht="15.75" thickBot="1">
      <c r="A5" s="220"/>
      <c r="B5" s="220"/>
      <c r="C5" s="481" t="s">
        <v>8</v>
      </c>
      <c r="D5" s="481"/>
      <c r="E5" s="481"/>
    </row>
    <row r="6" spans="1:5" ht="16.5" thickBot="1">
      <c r="A6" s="221"/>
      <c r="B6" s="222" t="s">
        <v>9</v>
      </c>
      <c r="C6" s="222" t="s">
        <v>10</v>
      </c>
      <c r="D6" s="223" t="s">
        <v>11</v>
      </c>
      <c r="E6" s="224" t="s">
        <v>12</v>
      </c>
    </row>
    <row r="7" spans="1:5" ht="63.75" thickBot="1">
      <c r="A7" s="234" t="s">
        <v>225</v>
      </c>
      <c r="B7" s="235" t="s">
        <v>226</v>
      </c>
      <c r="C7" s="235" t="s">
        <v>227</v>
      </c>
      <c r="D7" s="236" t="s">
        <v>228</v>
      </c>
      <c r="E7" s="237" t="s">
        <v>229</v>
      </c>
    </row>
    <row r="8" spans="1:5" ht="15.75" customHeight="1">
      <c r="A8" s="245" t="s">
        <v>14</v>
      </c>
      <c r="B8" s="238" t="s">
        <v>486</v>
      </c>
      <c r="C8" s="239" t="s">
        <v>230</v>
      </c>
      <c r="D8" s="240">
        <f>'2. melléklet'!J84</f>
        <v>5230</v>
      </c>
      <c r="E8" s="241"/>
    </row>
    <row r="9" spans="1:5" ht="15.75" thickBot="1">
      <c r="A9" s="243" t="s">
        <v>15</v>
      </c>
      <c r="B9" s="228"/>
      <c r="C9" s="227"/>
      <c r="D9" s="230"/>
      <c r="E9" s="229"/>
    </row>
    <row r="10" spans="1:5" ht="15.75" customHeight="1" thickBot="1">
      <c r="A10" s="244" t="s">
        <v>16</v>
      </c>
      <c r="B10" s="231" t="s">
        <v>68</v>
      </c>
      <c r="C10" s="232"/>
      <c r="D10" s="242">
        <f>SUM(D8:D9)</f>
        <v>5230</v>
      </c>
      <c r="E10" s="233">
        <f>SUM(E8:E9)</f>
        <v>0</v>
      </c>
    </row>
  </sheetData>
  <sheetProtection/>
  <mergeCells count="2">
    <mergeCell ref="A4:E4"/>
    <mergeCell ref="C5:E5"/>
  </mergeCells>
  <conditionalFormatting sqref="E10">
    <cfRule type="cellIs" priority="1" dxfId="2" operator="equal" stopIfTrue="1">
      <formula>0</formula>
    </cfRule>
  </conditionalFormatting>
  <printOptions horizontalCentered="1"/>
  <pageMargins left="0.6692913385826772" right="0.6692913385826772" top="1.1023622047244095" bottom="1.1023622047244095" header="0.6692913385826772" footer="0.2755905511811024"/>
  <pageSetup horizontalDpi="600" verticalDpi="600" orientation="portrait" paperSize="8" r:id="rId1"/>
  <headerFooter alignWithMargins="0">
    <oddFooter>&amp;L&amp;D&amp;C&amp;P</oddFooter>
  </headerFooter>
</worksheet>
</file>

<file path=xl/worksheets/sheet2.xml><?xml version="1.0" encoding="utf-8"?>
<worksheet xmlns="http://schemas.openxmlformats.org/spreadsheetml/2006/main" xmlns:r="http://schemas.openxmlformats.org/officeDocument/2006/relationships">
  <dimension ref="A1:N122"/>
  <sheetViews>
    <sheetView view="pageBreakPreview" zoomScaleSheetLayoutView="100" zoomScalePageLayoutView="0" workbookViewId="0" topLeftCell="A1">
      <selection activeCell="L117" sqref="L117"/>
    </sheetView>
  </sheetViews>
  <sheetFormatPr defaultColWidth="9.140625" defaultRowHeight="15"/>
  <cols>
    <col min="1" max="1" width="4.28125" style="160" customWidth="1"/>
    <col min="2" max="2" width="5.140625" style="160" customWidth="1"/>
    <col min="3" max="4" width="4.28125" style="160" customWidth="1"/>
    <col min="5" max="10" width="9.140625" style="160" customWidth="1"/>
    <col min="11" max="11" width="9.8515625" style="160" customWidth="1"/>
    <col min="12" max="12" width="11.421875" style="160" customWidth="1"/>
    <col min="13" max="13" width="4.7109375" style="160" customWidth="1"/>
    <col min="14" max="14" width="11.421875" style="160" customWidth="1"/>
    <col min="15" max="16384" width="9.140625" style="160" customWidth="1"/>
  </cols>
  <sheetData>
    <row r="1" spans="1:14" s="348" customFormat="1" ht="42.75" customHeight="1">
      <c r="A1" s="382" t="s">
        <v>527</v>
      </c>
      <c r="B1" s="382"/>
      <c r="C1" s="382"/>
      <c r="D1" s="382"/>
      <c r="E1" s="382"/>
      <c r="F1" s="382"/>
      <c r="G1" s="382"/>
      <c r="H1" s="382"/>
      <c r="I1" s="382"/>
      <c r="J1" s="382"/>
      <c r="K1" s="382"/>
      <c r="L1" s="382"/>
      <c r="M1" s="382"/>
      <c r="N1" s="382"/>
    </row>
    <row r="2" spans="1:14" ht="60.75" customHeight="1">
      <c r="A2" s="383" t="s">
        <v>528</v>
      </c>
      <c r="B2" s="384"/>
      <c r="C2" s="384"/>
      <c r="D2" s="384"/>
      <c r="E2" s="384"/>
      <c r="F2" s="384"/>
      <c r="G2" s="384"/>
      <c r="H2" s="384"/>
      <c r="I2" s="384"/>
      <c r="J2" s="384"/>
      <c r="K2" s="384"/>
      <c r="L2" s="384"/>
      <c r="M2" s="384"/>
      <c r="N2" s="384"/>
    </row>
    <row r="4" ht="14.25">
      <c r="N4" s="349" t="s">
        <v>8</v>
      </c>
    </row>
    <row r="5" ht="14.25">
      <c r="N5" s="349"/>
    </row>
    <row r="6" spans="12:14" ht="14.25">
      <c r="L6" s="160" t="s">
        <v>514</v>
      </c>
      <c r="N6" s="160" t="s">
        <v>515</v>
      </c>
    </row>
    <row r="7" ht="15.75">
      <c r="A7" s="107" t="s">
        <v>547</v>
      </c>
    </row>
    <row r="8" ht="15.75">
      <c r="A8" s="107"/>
    </row>
    <row r="9" spans="1:12" ht="15.75">
      <c r="A9" s="107" t="s">
        <v>514</v>
      </c>
      <c r="L9" s="350">
        <f>SUM(L11,L14,L17,L20,L23,L27)</f>
        <v>7202</v>
      </c>
    </row>
    <row r="11" spans="1:14" s="161" customFormat="1" ht="14.25">
      <c r="A11" s="161" t="s">
        <v>14</v>
      </c>
      <c r="B11" s="161" t="s">
        <v>516</v>
      </c>
      <c r="L11" s="351">
        <f>SUM(L12)</f>
        <v>-2251</v>
      </c>
      <c r="M11" s="351"/>
      <c r="N11" s="351"/>
    </row>
    <row r="12" spans="3:14" ht="14.25">
      <c r="C12" s="352" t="s">
        <v>517</v>
      </c>
      <c r="D12" s="160" t="s">
        <v>518</v>
      </c>
      <c r="L12" s="255">
        <v>-2251</v>
      </c>
      <c r="M12" s="255"/>
      <c r="N12" s="255"/>
    </row>
    <row r="13" spans="2:14" ht="14.25">
      <c r="B13" s="352"/>
      <c r="L13" s="255"/>
      <c r="M13" s="255"/>
      <c r="N13" s="255"/>
    </row>
    <row r="14" spans="1:14" s="161" customFormat="1" ht="14.25">
      <c r="A14" s="161" t="s">
        <v>15</v>
      </c>
      <c r="B14" s="161" t="s">
        <v>194</v>
      </c>
      <c r="L14" s="351">
        <f>SUM(L15)</f>
        <v>-2210</v>
      </c>
      <c r="M14" s="351"/>
      <c r="N14" s="351"/>
    </row>
    <row r="15" spans="2:14" ht="14.25">
      <c r="B15" s="353"/>
      <c r="C15" s="352" t="s">
        <v>517</v>
      </c>
      <c r="D15" s="160" t="s">
        <v>544</v>
      </c>
      <c r="L15" s="255">
        <v>-2210</v>
      </c>
      <c r="M15" s="255"/>
      <c r="N15" s="255"/>
    </row>
    <row r="16" spans="3:14" ht="14.25">
      <c r="C16" s="352"/>
      <c r="L16" s="255"/>
      <c r="M16" s="255"/>
      <c r="N16" s="255"/>
    </row>
    <row r="17" spans="1:14" s="161" customFormat="1" ht="14.25">
      <c r="A17" s="161" t="s">
        <v>16</v>
      </c>
      <c r="B17" s="161" t="s">
        <v>168</v>
      </c>
      <c r="L17" s="351">
        <f>SUM(L18:L18)</f>
        <v>3719</v>
      </c>
      <c r="M17" s="351"/>
      <c r="N17" s="351"/>
    </row>
    <row r="18" spans="3:14" ht="14.25">
      <c r="C18" s="352" t="s">
        <v>517</v>
      </c>
      <c r="D18" s="160" t="s">
        <v>529</v>
      </c>
      <c r="L18" s="255">
        <v>3719</v>
      </c>
      <c r="M18" s="255"/>
      <c r="N18" s="255"/>
    </row>
    <row r="19" spans="2:14" ht="14.25">
      <c r="B19" s="352"/>
      <c r="L19" s="255"/>
      <c r="M19" s="255"/>
      <c r="N19" s="255"/>
    </row>
    <row r="20" spans="1:14" s="161" customFormat="1" ht="14.25">
      <c r="A20" s="161" t="s">
        <v>17</v>
      </c>
      <c r="B20" s="161" t="s">
        <v>530</v>
      </c>
      <c r="L20" s="351">
        <f>SUM(L21)</f>
        <v>800</v>
      </c>
      <c r="M20" s="351"/>
      <c r="N20" s="351"/>
    </row>
    <row r="21" spans="3:14" ht="14.25">
      <c r="C21" s="352" t="s">
        <v>517</v>
      </c>
      <c r="D21" s="160" t="s">
        <v>530</v>
      </c>
      <c r="L21" s="255">
        <v>800</v>
      </c>
      <c r="M21" s="255"/>
      <c r="N21" s="255"/>
    </row>
    <row r="22" spans="2:14" ht="14.25">
      <c r="B22" s="352"/>
      <c r="L22" s="255"/>
      <c r="M22" s="255"/>
      <c r="N22" s="255"/>
    </row>
    <row r="23" spans="1:14" s="161" customFormat="1" ht="14.25">
      <c r="A23" s="161" t="s">
        <v>18</v>
      </c>
      <c r="B23" s="161" t="s">
        <v>153</v>
      </c>
      <c r="L23" s="351">
        <f>SUM(L24:L25)</f>
        <v>4144</v>
      </c>
      <c r="M23" s="351"/>
      <c r="N23" s="351"/>
    </row>
    <row r="24" spans="3:14" ht="14.25">
      <c r="C24" s="352" t="s">
        <v>517</v>
      </c>
      <c r="D24" s="160" t="s">
        <v>531</v>
      </c>
      <c r="L24" s="255">
        <v>144</v>
      </c>
      <c r="M24" s="255"/>
      <c r="N24" s="255"/>
    </row>
    <row r="25" spans="3:14" ht="14.25">
      <c r="C25" s="352" t="s">
        <v>517</v>
      </c>
      <c r="D25" s="160" t="s">
        <v>533</v>
      </c>
      <c r="L25" s="255">
        <v>4000</v>
      </c>
      <c r="M25" s="255"/>
      <c r="N25" s="255"/>
    </row>
    <row r="26" spans="2:14" ht="14.25">
      <c r="B26" s="352"/>
      <c r="L26" s="255"/>
      <c r="M26" s="255"/>
      <c r="N26" s="255"/>
    </row>
    <row r="27" spans="1:14" s="161" customFormat="1" ht="14.25">
      <c r="A27" s="161" t="s">
        <v>19</v>
      </c>
      <c r="B27" s="161" t="s">
        <v>81</v>
      </c>
      <c r="L27" s="351">
        <f>SUM(L28)</f>
        <v>3000</v>
      </c>
      <c r="M27" s="351"/>
      <c r="N27" s="351"/>
    </row>
    <row r="28" spans="3:14" ht="14.25">
      <c r="C28" s="352" t="s">
        <v>517</v>
      </c>
      <c r="D28" s="160" t="s">
        <v>532</v>
      </c>
      <c r="L28" s="255">
        <v>3000</v>
      </c>
      <c r="M28" s="255"/>
      <c r="N28" s="255"/>
    </row>
    <row r="29" spans="2:14" ht="14.25">
      <c r="B29" s="352"/>
      <c r="L29" s="255"/>
      <c r="M29" s="255"/>
      <c r="N29" s="255"/>
    </row>
    <row r="30" spans="1:14" ht="15.75">
      <c r="A30" s="107" t="s">
        <v>515</v>
      </c>
      <c r="L30" s="255"/>
      <c r="M30" s="255"/>
      <c r="N30" s="350">
        <f>SUM(N32,N43,N51,N54)</f>
        <v>7202</v>
      </c>
    </row>
    <row r="31" spans="12:14" ht="14.25">
      <c r="L31" s="255"/>
      <c r="M31" s="255"/>
      <c r="N31" s="255"/>
    </row>
    <row r="32" spans="1:14" s="161" customFormat="1" ht="14.25">
      <c r="A32" s="161" t="s">
        <v>20</v>
      </c>
      <c r="B32" s="161" t="s">
        <v>159</v>
      </c>
      <c r="L32" s="351"/>
      <c r="M32" s="351"/>
      <c r="N32" s="351">
        <f>SUM(N33:N41)</f>
        <v>15666</v>
      </c>
    </row>
    <row r="33" spans="3:14" ht="14.25">
      <c r="C33" s="352" t="s">
        <v>517</v>
      </c>
      <c r="D33" s="160" t="s">
        <v>534</v>
      </c>
      <c r="L33" s="255"/>
      <c r="M33" s="255"/>
      <c r="N33" s="255">
        <v>844</v>
      </c>
    </row>
    <row r="34" spans="3:14" ht="14.25">
      <c r="C34" s="352" t="s">
        <v>517</v>
      </c>
      <c r="D34" s="160" t="s">
        <v>535</v>
      </c>
      <c r="L34" s="255"/>
      <c r="M34" s="255"/>
      <c r="N34" s="255">
        <v>1000</v>
      </c>
    </row>
    <row r="35" spans="3:14" ht="14.25">
      <c r="C35" s="352" t="s">
        <v>517</v>
      </c>
      <c r="D35" s="160" t="s">
        <v>536</v>
      </c>
      <c r="L35" s="255"/>
      <c r="M35" s="255"/>
      <c r="N35" s="255">
        <v>1000</v>
      </c>
    </row>
    <row r="36" spans="3:14" ht="14.25">
      <c r="C36" s="352" t="s">
        <v>517</v>
      </c>
      <c r="D36" s="160" t="s">
        <v>537</v>
      </c>
      <c r="L36" s="255"/>
      <c r="M36" s="255"/>
      <c r="N36" s="255">
        <v>2500</v>
      </c>
    </row>
    <row r="37" spans="3:14" ht="14.25">
      <c r="C37" s="352" t="s">
        <v>517</v>
      </c>
      <c r="D37" s="160" t="s">
        <v>538</v>
      </c>
      <c r="L37" s="255"/>
      <c r="M37" s="255"/>
      <c r="N37" s="255">
        <v>4000</v>
      </c>
    </row>
    <row r="38" spans="3:14" ht="14.25">
      <c r="C38" s="352" t="s">
        <v>517</v>
      </c>
      <c r="D38" s="160" t="s">
        <v>548</v>
      </c>
      <c r="L38" s="255"/>
      <c r="M38" s="255"/>
      <c r="N38" s="255">
        <v>4000</v>
      </c>
    </row>
    <row r="39" spans="3:14" ht="14.25">
      <c r="C39" s="352" t="s">
        <v>517</v>
      </c>
      <c r="D39" s="160" t="s">
        <v>539</v>
      </c>
      <c r="L39" s="255"/>
      <c r="M39" s="255"/>
      <c r="N39" s="255">
        <v>-3778</v>
      </c>
    </row>
    <row r="40" spans="3:14" ht="14.25">
      <c r="C40" s="352" t="s">
        <v>517</v>
      </c>
      <c r="D40" s="160" t="s">
        <v>561</v>
      </c>
      <c r="L40" s="255"/>
      <c r="M40" s="255"/>
      <c r="N40" s="255">
        <v>5100</v>
      </c>
    </row>
    <row r="41" spans="3:14" ht="14.25">
      <c r="C41" s="352" t="s">
        <v>517</v>
      </c>
      <c r="D41" s="160" t="s">
        <v>562</v>
      </c>
      <c r="L41" s="255"/>
      <c r="M41" s="255"/>
      <c r="N41" s="255">
        <v>1000</v>
      </c>
    </row>
    <row r="42" spans="12:14" ht="14.25">
      <c r="L42" s="255"/>
      <c r="M42" s="255"/>
      <c r="N42" s="255"/>
    </row>
    <row r="43" spans="1:14" s="161" customFormat="1" ht="14.25">
      <c r="A43" s="161" t="s">
        <v>21</v>
      </c>
      <c r="B43" s="354" t="s">
        <v>160</v>
      </c>
      <c r="L43" s="351"/>
      <c r="M43" s="351"/>
      <c r="N43" s="351">
        <f>SUM(N44,N46,N48)</f>
        <v>-9692</v>
      </c>
    </row>
    <row r="44" spans="2:14" s="355" customFormat="1" ht="14.25">
      <c r="B44" s="356" t="s">
        <v>549</v>
      </c>
      <c r="C44" s="353" t="s">
        <v>519</v>
      </c>
      <c r="L44" s="357"/>
      <c r="M44" s="357"/>
      <c r="N44" s="357">
        <f>SUM(N45)</f>
        <v>-12930</v>
      </c>
    </row>
    <row r="45" spans="2:14" ht="14.25">
      <c r="B45" s="352"/>
      <c r="C45" s="352" t="s">
        <v>517</v>
      </c>
      <c r="D45" s="160" t="s">
        <v>87</v>
      </c>
      <c r="L45" s="255"/>
      <c r="M45" s="255"/>
      <c r="N45" s="255">
        <v>-12930</v>
      </c>
    </row>
    <row r="46" spans="2:14" s="355" customFormat="1" ht="14.25">
      <c r="B46" s="356" t="s">
        <v>550</v>
      </c>
      <c r="C46" s="353" t="s">
        <v>191</v>
      </c>
      <c r="L46" s="357"/>
      <c r="M46" s="357"/>
      <c r="N46" s="357">
        <f>SUM(N47)</f>
        <v>200</v>
      </c>
    </row>
    <row r="47" spans="2:14" ht="14.25">
      <c r="B47" s="352"/>
      <c r="C47" s="352" t="s">
        <v>517</v>
      </c>
      <c r="D47" s="160" t="s">
        <v>551</v>
      </c>
      <c r="L47" s="255"/>
      <c r="M47" s="255"/>
      <c r="N47" s="255">
        <v>200</v>
      </c>
    </row>
    <row r="48" spans="2:14" s="355" customFormat="1" ht="14.25">
      <c r="B48" s="356" t="s">
        <v>559</v>
      </c>
      <c r="C48" s="353" t="s">
        <v>189</v>
      </c>
      <c r="L48" s="357"/>
      <c r="M48" s="357"/>
      <c r="N48" s="357">
        <f>SUM(N49)</f>
        <v>3038</v>
      </c>
    </row>
    <row r="49" spans="2:14" ht="14.25">
      <c r="B49" s="352"/>
      <c r="C49" s="352" t="s">
        <v>517</v>
      </c>
      <c r="D49" s="160" t="s">
        <v>560</v>
      </c>
      <c r="L49" s="255"/>
      <c r="M49" s="255"/>
      <c r="N49" s="255">
        <v>3038</v>
      </c>
    </row>
    <row r="50" spans="2:14" ht="14.25">
      <c r="B50" s="353"/>
      <c r="C50" s="355"/>
      <c r="L50" s="255"/>
      <c r="M50" s="255"/>
      <c r="N50" s="357"/>
    </row>
    <row r="51" spans="1:14" s="161" customFormat="1" ht="14.25">
      <c r="A51" s="161" t="s">
        <v>22</v>
      </c>
      <c r="B51" s="161" t="s">
        <v>142</v>
      </c>
      <c r="L51" s="351"/>
      <c r="M51" s="351"/>
      <c r="N51" s="351">
        <f>SUM(N52:N53)</f>
        <v>160</v>
      </c>
    </row>
    <row r="52" spans="2:14" ht="14.25">
      <c r="B52" s="352" t="s">
        <v>517</v>
      </c>
      <c r="C52" s="160" t="s">
        <v>552</v>
      </c>
      <c r="L52" s="255"/>
      <c r="M52" s="255"/>
      <c r="N52" s="255">
        <v>160</v>
      </c>
    </row>
    <row r="53" spans="2:14" ht="14.25">
      <c r="B53" s="352"/>
      <c r="C53" s="352"/>
      <c r="L53" s="255"/>
      <c r="M53" s="255"/>
      <c r="N53" s="255"/>
    </row>
    <row r="54" spans="1:14" s="161" customFormat="1" ht="14.25">
      <c r="A54" s="161" t="s">
        <v>23</v>
      </c>
      <c r="B54" s="161" t="s">
        <v>555</v>
      </c>
      <c r="L54" s="351"/>
      <c r="M54" s="351"/>
      <c r="N54" s="351">
        <f>SUM(N55)</f>
        <v>1068</v>
      </c>
    </row>
    <row r="55" spans="2:14" s="355" customFormat="1" ht="14.25">
      <c r="B55" s="356" t="s">
        <v>557</v>
      </c>
      <c r="C55" s="353" t="s">
        <v>554</v>
      </c>
      <c r="L55" s="357"/>
      <c r="M55" s="357"/>
      <c r="N55" s="357">
        <f>SUM(N56:N58)</f>
        <v>1068</v>
      </c>
    </row>
    <row r="56" spans="2:14" ht="14.25">
      <c r="B56" s="352"/>
      <c r="C56" s="352" t="s">
        <v>517</v>
      </c>
      <c r="D56" s="352" t="s">
        <v>558</v>
      </c>
      <c r="L56" s="255"/>
      <c r="M56" s="255"/>
      <c r="N56" s="255">
        <v>200</v>
      </c>
    </row>
    <row r="57" spans="2:14" ht="14.25">
      <c r="B57" s="352"/>
      <c r="C57" s="352" t="s">
        <v>517</v>
      </c>
      <c r="D57" s="352" t="s">
        <v>476</v>
      </c>
      <c r="L57" s="255"/>
      <c r="M57" s="255"/>
      <c r="N57" s="255">
        <v>368</v>
      </c>
    </row>
    <row r="58" spans="2:14" ht="14.25">
      <c r="B58" s="352"/>
      <c r="C58" s="352" t="s">
        <v>517</v>
      </c>
      <c r="D58" s="352" t="s">
        <v>478</v>
      </c>
      <c r="L58" s="255"/>
      <c r="M58" s="255"/>
      <c r="N58" s="255">
        <v>500</v>
      </c>
    </row>
    <row r="59" spans="2:14" ht="14.25">
      <c r="B59" s="358"/>
      <c r="C59" s="352"/>
      <c r="L59" s="255"/>
      <c r="M59" s="255"/>
      <c r="N59" s="255"/>
    </row>
    <row r="60" spans="1:14" ht="15.75">
      <c r="A60" s="107" t="s">
        <v>446</v>
      </c>
      <c r="L60" s="255"/>
      <c r="M60" s="255"/>
      <c r="N60" s="255"/>
    </row>
    <row r="61" spans="12:14" ht="14.25">
      <c r="L61" s="255"/>
      <c r="M61" s="255"/>
      <c r="N61" s="255"/>
    </row>
    <row r="62" spans="1:14" ht="15.75">
      <c r="A62" s="107" t="s">
        <v>514</v>
      </c>
      <c r="L62" s="350">
        <f>SUM(L63,L67)</f>
        <v>3406</v>
      </c>
      <c r="M62" s="255"/>
      <c r="N62" s="255"/>
    </row>
    <row r="63" spans="1:14" s="161" customFormat="1" ht="14.25">
      <c r="A63" s="161" t="s">
        <v>14</v>
      </c>
      <c r="B63" s="161" t="s">
        <v>516</v>
      </c>
      <c r="L63" s="351">
        <f>SUM(L64:L65)</f>
        <v>174</v>
      </c>
      <c r="M63" s="351"/>
      <c r="N63" s="351"/>
    </row>
    <row r="64" spans="2:14" ht="14.25">
      <c r="B64" s="352" t="s">
        <v>517</v>
      </c>
      <c r="C64" s="160" t="s">
        <v>518</v>
      </c>
      <c r="L64" s="255">
        <v>-26</v>
      </c>
      <c r="M64" s="255"/>
      <c r="N64" s="255"/>
    </row>
    <row r="65" spans="2:14" ht="14.25">
      <c r="B65" s="352" t="s">
        <v>517</v>
      </c>
      <c r="C65" s="160" t="s">
        <v>554</v>
      </c>
      <c r="L65" s="255">
        <v>200</v>
      </c>
      <c r="M65" s="255"/>
      <c r="N65" s="255"/>
    </row>
    <row r="66" spans="2:14" ht="14.25">
      <c r="B66" s="352"/>
      <c r="L66" s="255"/>
      <c r="M66" s="255"/>
      <c r="N66" s="255"/>
    </row>
    <row r="67" spans="1:14" s="161" customFormat="1" ht="14.25">
      <c r="A67" s="161" t="s">
        <v>15</v>
      </c>
      <c r="B67" s="161" t="s">
        <v>81</v>
      </c>
      <c r="L67" s="351">
        <f>SUM(L68:L70)</f>
        <v>3232</v>
      </c>
      <c r="M67" s="351"/>
      <c r="N67" s="351"/>
    </row>
    <row r="68" spans="2:14" ht="14.25">
      <c r="B68" s="352" t="s">
        <v>517</v>
      </c>
      <c r="C68" s="160" t="s">
        <v>520</v>
      </c>
      <c r="L68" s="255">
        <v>2110</v>
      </c>
      <c r="M68" s="255"/>
      <c r="N68" s="255"/>
    </row>
    <row r="69" spans="2:14" ht="14.25">
      <c r="B69" s="352" t="s">
        <v>517</v>
      </c>
      <c r="C69" s="160" t="s">
        <v>545</v>
      </c>
      <c r="L69" s="255">
        <v>570</v>
      </c>
      <c r="M69" s="255"/>
      <c r="N69" s="255"/>
    </row>
    <row r="70" spans="2:14" ht="14.25">
      <c r="B70" s="352" t="s">
        <v>517</v>
      </c>
      <c r="C70" s="160" t="s">
        <v>540</v>
      </c>
      <c r="L70" s="255">
        <v>552</v>
      </c>
      <c r="M70" s="255"/>
      <c r="N70" s="255"/>
    </row>
    <row r="71" spans="3:14" ht="14.25">
      <c r="C71" s="352"/>
      <c r="L71" s="255"/>
      <c r="M71" s="255"/>
      <c r="N71" s="255"/>
    </row>
    <row r="72" spans="1:14" ht="15.75">
      <c r="A72" s="107" t="s">
        <v>515</v>
      </c>
      <c r="L72" s="255"/>
      <c r="M72" s="255"/>
      <c r="N72" s="350">
        <f>SUM(N73,N78)</f>
        <v>3406</v>
      </c>
    </row>
    <row r="73" spans="1:14" s="161" customFormat="1" ht="14.25">
      <c r="A73" s="161" t="s">
        <v>16</v>
      </c>
      <c r="B73" s="161" t="s">
        <v>159</v>
      </c>
      <c r="L73" s="351"/>
      <c r="M73" s="351"/>
      <c r="N73" s="351">
        <f>SUM(N74:N76)</f>
        <v>3432</v>
      </c>
    </row>
    <row r="74" spans="2:14" ht="14.25">
      <c r="B74" s="352" t="s">
        <v>517</v>
      </c>
      <c r="C74" s="160" t="s">
        <v>521</v>
      </c>
      <c r="L74" s="255"/>
      <c r="M74" s="255"/>
      <c r="N74" s="255">
        <v>2680</v>
      </c>
    </row>
    <row r="75" spans="2:14" ht="14.25">
      <c r="B75" s="352" t="s">
        <v>517</v>
      </c>
      <c r="C75" s="160" t="s">
        <v>553</v>
      </c>
      <c r="L75" s="255"/>
      <c r="M75" s="255"/>
      <c r="N75" s="255">
        <v>200</v>
      </c>
    </row>
    <row r="76" spans="2:14" ht="14.25">
      <c r="B76" s="352" t="s">
        <v>517</v>
      </c>
      <c r="C76" s="160" t="s">
        <v>537</v>
      </c>
      <c r="L76" s="255"/>
      <c r="M76" s="255"/>
      <c r="N76" s="255">
        <v>552</v>
      </c>
    </row>
    <row r="77" spans="2:14" ht="14.25">
      <c r="B77" s="352"/>
      <c r="L77" s="255"/>
      <c r="M77" s="255"/>
      <c r="N77" s="255"/>
    </row>
    <row r="78" spans="1:14" s="161" customFormat="1" ht="14.25">
      <c r="A78" s="161" t="s">
        <v>17</v>
      </c>
      <c r="B78" s="161" t="s">
        <v>195</v>
      </c>
      <c r="L78" s="351"/>
      <c r="M78" s="351"/>
      <c r="N78" s="351">
        <f>SUM(N79)</f>
        <v>-26</v>
      </c>
    </row>
    <row r="79" spans="2:14" ht="14.25">
      <c r="B79" s="352" t="s">
        <v>517</v>
      </c>
      <c r="C79" s="160" t="s">
        <v>522</v>
      </c>
      <c r="L79" s="255"/>
      <c r="M79" s="255"/>
      <c r="N79" s="255">
        <v>-26</v>
      </c>
    </row>
    <row r="80" spans="1:14" ht="15" thickBot="1">
      <c r="A80" s="359"/>
      <c r="B80" s="360"/>
      <c r="C80" s="361"/>
      <c r="D80" s="359"/>
      <c r="E80" s="359"/>
      <c r="F80" s="359"/>
      <c r="G80" s="359"/>
      <c r="H80" s="359"/>
      <c r="I80" s="359"/>
      <c r="J80" s="359"/>
      <c r="K80" s="359"/>
      <c r="L80" s="362"/>
      <c r="M80" s="362"/>
      <c r="N80" s="363"/>
    </row>
    <row r="81" spans="3:14" ht="14.25">
      <c r="C81" s="352"/>
      <c r="L81" s="255"/>
      <c r="M81" s="255"/>
      <c r="N81" s="255"/>
    </row>
    <row r="82" spans="1:14" ht="15.75">
      <c r="A82" s="107" t="s">
        <v>478</v>
      </c>
      <c r="L82" s="255"/>
      <c r="M82" s="255"/>
      <c r="N82" s="255"/>
    </row>
    <row r="83" spans="12:14" ht="14.25">
      <c r="L83" s="255"/>
      <c r="M83" s="255"/>
      <c r="N83" s="255"/>
    </row>
    <row r="84" spans="1:14" ht="15.75">
      <c r="A84" s="107" t="s">
        <v>514</v>
      </c>
      <c r="L84" s="350">
        <f>SUM(L85)</f>
        <v>-1685</v>
      </c>
      <c r="M84" s="255"/>
      <c r="N84" s="255"/>
    </row>
    <row r="85" spans="1:14" s="161" customFormat="1" ht="14.25">
      <c r="A85" s="161" t="s">
        <v>14</v>
      </c>
      <c r="B85" s="161" t="s">
        <v>516</v>
      </c>
      <c r="L85" s="351">
        <f>SUM(L86:L87)</f>
        <v>-1685</v>
      </c>
      <c r="M85" s="351"/>
      <c r="N85" s="351"/>
    </row>
    <row r="86" spans="2:13" s="355" customFormat="1" ht="14.25">
      <c r="B86" s="353" t="s">
        <v>517</v>
      </c>
      <c r="C86" s="160" t="s">
        <v>518</v>
      </c>
      <c r="L86" s="255">
        <v>-2185</v>
      </c>
      <c r="M86" s="357"/>
    </row>
    <row r="87" spans="2:13" s="355" customFormat="1" ht="14.25">
      <c r="B87" s="353" t="s">
        <v>517</v>
      </c>
      <c r="C87" s="160" t="s">
        <v>554</v>
      </c>
      <c r="L87" s="255">
        <v>500</v>
      </c>
      <c r="M87" s="357"/>
    </row>
    <row r="88" spans="2:14" ht="14.25">
      <c r="B88" s="352"/>
      <c r="L88" s="255"/>
      <c r="M88" s="255"/>
      <c r="N88" s="255"/>
    </row>
    <row r="89" spans="1:14" ht="15.75">
      <c r="A89" s="107" t="s">
        <v>515</v>
      </c>
      <c r="B89" s="352"/>
      <c r="L89" s="255"/>
      <c r="M89" s="255"/>
      <c r="N89" s="350">
        <f>SUM(N90,N93)</f>
        <v>-1685</v>
      </c>
    </row>
    <row r="90" spans="1:14" s="161" customFormat="1" ht="14.25">
      <c r="A90" s="161" t="s">
        <v>15</v>
      </c>
      <c r="B90" s="161" t="s">
        <v>195</v>
      </c>
      <c r="L90" s="351"/>
      <c r="M90" s="351"/>
      <c r="N90" s="351">
        <f>SUM(N91)</f>
        <v>-2185</v>
      </c>
    </row>
    <row r="91" spans="2:14" ht="14.25">
      <c r="B91" s="352" t="s">
        <v>517</v>
      </c>
      <c r="C91" s="160" t="s">
        <v>522</v>
      </c>
      <c r="L91" s="255"/>
      <c r="M91" s="255"/>
      <c r="N91" s="255">
        <v>-2185</v>
      </c>
    </row>
    <row r="92" spans="2:14" ht="14.25">
      <c r="B92" s="352"/>
      <c r="L92" s="255"/>
      <c r="M92" s="255"/>
      <c r="N92" s="255"/>
    </row>
    <row r="93" spans="1:14" s="161" customFormat="1" ht="14.25">
      <c r="A93" s="161" t="s">
        <v>16</v>
      </c>
      <c r="B93" s="161" t="s">
        <v>159</v>
      </c>
      <c r="L93" s="351"/>
      <c r="M93" s="351"/>
      <c r="N93" s="351">
        <f>SUM(N94:N96)</f>
        <v>500</v>
      </c>
    </row>
    <row r="94" spans="2:14" ht="14.25">
      <c r="B94" s="352" t="s">
        <v>517</v>
      </c>
      <c r="C94" s="160" t="s">
        <v>556</v>
      </c>
      <c r="L94" s="255"/>
      <c r="M94" s="255"/>
      <c r="N94" s="255">
        <v>500</v>
      </c>
    </row>
    <row r="95" spans="1:14" ht="15" thickBot="1">
      <c r="A95" s="359"/>
      <c r="B95" s="360"/>
      <c r="C95" s="361"/>
      <c r="D95" s="359"/>
      <c r="E95" s="359"/>
      <c r="F95" s="359"/>
      <c r="G95" s="359"/>
      <c r="H95" s="359"/>
      <c r="I95" s="359"/>
      <c r="J95" s="359"/>
      <c r="K95" s="359"/>
      <c r="L95" s="362"/>
      <c r="M95" s="362"/>
      <c r="N95" s="363"/>
    </row>
    <row r="96" spans="2:14" ht="14.25">
      <c r="B96" s="353"/>
      <c r="C96" s="355"/>
      <c r="L96" s="255"/>
      <c r="M96" s="255"/>
      <c r="N96" s="357"/>
    </row>
    <row r="97" spans="1:14" ht="15.75">
      <c r="A97" s="107" t="s">
        <v>476</v>
      </c>
      <c r="L97" s="255"/>
      <c r="M97" s="255"/>
      <c r="N97" s="255"/>
    </row>
    <row r="98" spans="12:14" ht="14.25">
      <c r="L98" s="255"/>
      <c r="M98" s="255"/>
      <c r="N98" s="255"/>
    </row>
    <row r="99" spans="1:14" ht="15.75">
      <c r="A99" s="107" t="s">
        <v>514</v>
      </c>
      <c r="L99" s="350">
        <f>SUM(L100,L104)</f>
        <v>755</v>
      </c>
      <c r="M99" s="255"/>
      <c r="N99" s="255"/>
    </row>
    <row r="100" spans="1:14" s="161" customFormat="1" ht="14.25">
      <c r="A100" s="161" t="s">
        <v>14</v>
      </c>
      <c r="B100" s="161" t="s">
        <v>516</v>
      </c>
      <c r="L100" s="351">
        <f>SUM(L101:L102)</f>
        <v>753</v>
      </c>
      <c r="M100" s="351"/>
      <c r="N100" s="351"/>
    </row>
    <row r="101" spans="2:13" s="355" customFormat="1" ht="14.25">
      <c r="B101" s="353" t="s">
        <v>517</v>
      </c>
      <c r="C101" s="160" t="s">
        <v>157</v>
      </c>
      <c r="L101" s="255">
        <v>385</v>
      </c>
      <c r="M101" s="357"/>
    </row>
    <row r="102" spans="2:13" s="355" customFormat="1" ht="14.25">
      <c r="B102" s="353" t="s">
        <v>517</v>
      </c>
      <c r="C102" s="160" t="s">
        <v>554</v>
      </c>
      <c r="L102" s="255">
        <f>N57</f>
        <v>368</v>
      </c>
      <c r="M102" s="357"/>
    </row>
    <row r="103" spans="12:14" ht="14.25">
      <c r="L103" s="255"/>
      <c r="M103" s="255"/>
      <c r="N103" s="255"/>
    </row>
    <row r="104" spans="1:14" s="161" customFormat="1" ht="14.25">
      <c r="A104" s="161" t="s">
        <v>15</v>
      </c>
      <c r="B104" s="161" t="s">
        <v>81</v>
      </c>
      <c r="L104" s="351">
        <f>SUM(L105:L106)</f>
        <v>2</v>
      </c>
      <c r="M104" s="351"/>
      <c r="N104" s="351"/>
    </row>
    <row r="105" spans="2:14" ht="14.25">
      <c r="B105" s="352" t="s">
        <v>517</v>
      </c>
      <c r="C105" s="160" t="s">
        <v>183</v>
      </c>
      <c r="L105" s="255">
        <v>2</v>
      </c>
      <c r="M105" s="255"/>
      <c r="N105" s="255"/>
    </row>
    <row r="106" spans="12:14" ht="14.25">
      <c r="L106" s="255"/>
      <c r="M106" s="255"/>
      <c r="N106" s="255"/>
    </row>
    <row r="107" spans="1:14" ht="15.75">
      <c r="A107" s="107" t="s">
        <v>515</v>
      </c>
      <c r="B107" s="352"/>
      <c r="L107" s="255"/>
      <c r="M107" s="255"/>
      <c r="N107" s="350">
        <f>SUM(N108,N111)</f>
        <v>755</v>
      </c>
    </row>
    <row r="108" spans="1:14" s="161" customFormat="1" ht="14.25">
      <c r="A108" s="161" t="s">
        <v>15</v>
      </c>
      <c r="B108" s="161" t="s">
        <v>159</v>
      </c>
      <c r="L108" s="351"/>
      <c r="M108" s="351"/>
      <c r="N108" s="351">
        <f>SUM(N109)</f>
        <v>2</v>
      </c>
    </row>
    <row r="109" spans="2:14" ht="14.25">
      <c r="B109" s="352" t="s">
        <v>517</v>
      </c>
      <c r="C109" s="160" t="s">
        <v>541</v>
      </c>
      <c r="L109" s="255"/>
      <c r="M109" s="255"/>
      <c r="N109" s="255">
        <v>2</v>
      </c>
    </row>
    <row r="110" spans="2:14" ht="14.25">
      <c r="B110" s="353"/>
      <c r="C110" s="355"/>
      <c r="L110" s="255"/>
      <c r="M110" s="255"/>
      <c r="N110" s="357"/>
    </row>
    <row r="111" spans="1:14" s="161" customFormat="1" ht="14.25">
      <c r="A111" s="161" t="s">
        <v>16</v>
      </c>
      <c r="B111" s="161" t="s">
        <v>142</v>
      </c>
      <c r="L111" s="351"/>
      <c r="M111" s="351"/>
      <c r="N111" s="351">
        <f>SUM(N112:N113)</f>
        <v>753</v>
      </c>
    </row>
    <row r="112" spans="2:14" ht="14.25">
      <c r="B112" s="352" t="s">
        <v>517</v>
      </c>
      <c r="C112" s="160" t="s">
        <v>542</v>
      </c>
      <c r="L112" s="255"/>
      <c r="M112" s="255"/>
      <c r="N112" s="255">
        <v>200</v>
      </c>
    </row>
    <row r="113" spans="2:14" ht="14.25">
      <c r="B113" s="352" t="s">
        <v>517</v>
      </c>
      <c r="C113" s="160" t="s">
        <v>543</v>
      </c>
      <c r="L113" s="255"/>
      <c r="M113" s="255"/>
      <c r="N113" s="255">
        <v>553</v>
      </c>
    </row>
    <row r="114" spans="1:14" ht="15" thickBot="1">
      <c r="A114" s="359"/>
      <c r="B114" s="360"/>
      <c r="C114" s="361"/>
      <c r="D114" s="359"/>
      <c r="E114" s="359"/>
      <c r="F114" s="359"/>
      <c r="G114" s="359"/>
      <c r="H114" s="359"/>
      <c r="I114" s="359"/>
      <c r="J114" s="359"/>
      <c r="K114" s="359"/>
      <c r="L114" s="362"/>
      <c r="M114" s="362"/>
      <c r="N114" s="363"/>
    </row>
    <row r="115" spans="2:14" ht="14.25">
      <c r="B115" s="352"/>
      <c r="L115" s="255"/>
      <c r="M115" s="255"/>
      <c r="N115" s="255"/>
    </row>
    <row r="116" spans="1:14" ht="15.75">
      <c r="A116" s="107" t="s">
        <v>523</v>
      </c>
      <c r="B116" s="107"/>
      <c r="C116" s="107"/>
      <c r="D116" s="107"/>
      <c r="E116" s="107"/>
      <c r="F116" s="107"/>
      <c r="G116" s="107"/>
      <c r="H116" s="107"/>
      <c r="I116" s="107"/>
      <c r="J116" s="107"/>
      <c r="K116" s="107"/>
      <c r="L116" s="350">
        <f>SUM(L99,L84,L62,L9)-L65-L87-L102</f>
        <v>8610</v>
      </c>
      <c r="M116" s="107"/>
      <c r="N116" s="350">
        <f>SUM(N107,N89,N72,N32,N43,N51)</f>
        <v>8610</v>
      </c>
    </row>
    <row r="117" spans="1:14" ht="15.75">
      <c r="A117" s="107"/>
      <c r="B117" s="107"/>
      <c r="C117" s="107"/>
      <c r="D117" s="107"/>
      <c r="E117" s="107"/>
      <c r="F117" s="107"/>
      <c r="G117" s="107"/>
      <c r="H117" s="107"/>
      <c r="I117" s="107"/>
      <c r="J117" s="107"/>
      <c r="K117" s="107"/>
      <c r="L117" s="107"/>
      <c r="M117" s="107"/>
      <c r="N117" s="107"/>
    </row>
    <row r="118" spans="1:14" ht="15.75">
      <c r="A118" s="107" t="s">
        <v>524</v>
      </c>
      <c r="B118" s="107"/>
      <c r="C118" s="107"/>
      <c r="D118" s="107"/>
      <c r="E118" s="107"/>
      <c r="F118" s="107"/>
      <c r="G118" s="107"/>
      <c r="H118" s="107"/>
      <c r="I118" s="107"/>
      <c r="J118" s="107"/>
      <c r="K118" s="107"/>
      <c r="L118" s="350">
        <f>1355160+L116</f>
        <v>1363770</v>
      </c>
      <c r="M118" s="107"/>
      <c r="N118" s="350">
        <f>1355160+N116</f>
        <v>1363770</v>
      </c>
    </row>
    <row r="119" spans="2:14" ht="14.25">
      <c r="B119" s="358"/>
      <c r="C119" s="352"/>
      <c r="L119" s="255"/>
      <c r="M119" s="255"/>
      <c r="N119" s="255"/>
    </row>
    <row r="120" ht="15">
      <c r="A120" s="364"/>
    </row>
    <row r="121" spans="1:14" ht="65.25" customHeight="1">
      <c r="A121" s="385" t="s">
        <v>525</v>
      </c>
      <c r="B121" s="385"/>
      <c r="C121" s="385"/>
      <c r="D121" s="385"/>
      <c r="E121" s="385"/>
      <c r="F121" s="385"/>
      <c r="G121" s="385"/>
      <c r="H121" s="385"/>
      <c r="I121" s="385"/>
      <c r="J121" s="385"/>
      <c r="K121" s="385"/>
      <c r="L121" s="385"/>
      <c r="M121" s="385"/>
      <c r="N121" s="385"/>
    </row>
    <row r="122" ht="15">
      <c r="A122" s="246"/>
    </row>
  </sheetData>
  <sheetProtection/>
  <mergeCells count="3">
    <mergeCell ref="A1:N1"/>
    <mergeCell ref="A2:N2"/>
    <mergeCell ref="A121:N121"/>
  </mergeCells>
  <printOptions horizontalCentered="1"/>
  <pageMargins left="0.31496062992125984" right="0.31496062992125984" top="0.7480314960629921" bottom="0.7480314960629921" header="0.31496062992125984" footer="0.31496062992125984"/>
  <pageSetup horizontalDpi="600" verticalDpi="600" orientation="portrait" paperSize="9" scale="61" r:id="rId1"/>
  <headerFooter>
    <oddFooter>&amp;C&amp;P</oddFooter>
  </headerFooter>
  <rowBreaks count="1" manualBreakCount="1">
    <brk id="58" max="13" man="1"/>
  </rowBreaks>
</worksheet>
</file>

<file path=xl/worksheets/sheet3.xml><?xml version="1.0" encoding="utf-8"?>
<worksheet xmlns="http://schemas.openxmlformats.org/spreadsheetml/2006/main" xmlns:r="http://schemas.openxmlformats.org/officeDocument/2006/relationships">
  <dimension ref="A1:N86"/>
  <sheetViews>
    <sheetView zoomScaleSheetLayoutView="100" zoomScalePageLayoutView="0" workbookViewId="0" topLeftCell="A54">
      <selection activeCell="A62" sqref="A62:N85"/>
    </sheetView>
  </sheetViews>
  <sheetFormatPr defaultColWidth="9.140625" defaultRowHeight="15"/>
  <cols>
    <col min="1" max="1" width="4.28125" style="160" customWidth="1"/>
    <col min="2" max="2" width="5.140625" style="160" customWidth="1"/>
    <col min="3" max="4" width="4.28125" style="160" customWidth="1"/>
    <col min="5" max="10" width="9.140625" style="160" customWidth="1"/>
    <col min="11" max="11" width="9.8515625" style="160" customWidth="1"/>
    <col min="12" max="12" width="11.421875" style="160" customWidth="1"/>
    <col min="13" max="13" width="4.7109375" style="160" customWidth="1"/>
    <col min="14" max="14" width="11.421875" style="160" customWidth="1"/>
    <col min="15" max="16384" width="9.140625" style="160" customWidth="1"/>
  </cols>
  <sheetData>
    <row r="1" spans="1:14" s="348" customFormat="1" ht="42.75" customHeight="1">
      <c r="A1" s="382" t="s">
        <v>527</v>
      </c>
      <c r="B1" s="382"/>
      <c r="C1" s="382"/>
      <c r="D1" s="382"/>
      <c r="E1" s="382"/>
      <c r="F1" s="382"/>
      <c r="G1" s="382"/>
      <c r="H1" s="382"/>
      <c r="I1" s="382"/>
      <c r="J1" s="382"/>
      <c r="K1" s="382"/>
      <c r="L1" s="382"/>
      <c r="M1" s="382"/>
      <c r="N1" s="382"/>
    </row>
    <row r="2" spans="1:14" ht="60.75" customHeight="1">
      <c r="A2" s="383" t="s">
        <v>563</v>
      </c>
      <c r="B2" s="384"/>
      <c r="C2" s="384"/>
      <c r="D2" s="384"/>
      <c r="E2" s="384"/>
      <c r="F2" s="384"/>
      <c r="G2" s="384"/>
      <c r="H2" s="384"/>
      <c r="I2" s="384"/>
      <c r="J2" s="384"/>
      <c r="K2" s="384"/>
      <c r="L2" s="384"/>
      <c r="M2" s="384"/>
      <c r="N2" s="384"/>
    </row>
    <row r="4" ht="14.25">
      <c r="N4" s="349" t="s">
        <v>8</v>
      </c>
    </row>
    <row r="5" ht="14.25">
      <c r="N5" s="349"/>
    </row>
    <row r="6" spans="12:14" ht="14.25">
      <c r="L6" s="160" t="s">
        <v>514</v>
      </c>
      <c r="N6" s="160" t="s">
        <v>515</v>
      </c>
    </row>
    <row r="7" ht="15.75">
      <c r="A7" s="107" t="s">
        <v>547</v>
      </c>
    </row>
    <row r="8" ht="15.75">
      <c r="A8" s="107"/>
    </row>
    <row r="9" spans="1:12" ht="15.75">
      <c r="A9" s="107" t="s">
        <v>514</v>
      </c>
      <c r="L9" s="350">
        <f>SUM(L11,L21)</f>
        <v>97064</v>
      </c>
    </row>
    <row r="11" spans="1:14" s="161" customFormat="1" ht="14.25">
      <c r="A11" s="161" t="s">
        <v>14</v>
      </c>
      <c r="B11" s="161" t="s">
        <v>81</v>
      </c>
      <c r="L11" s="351">
        <f>SUM(L12,L16:L19)</f>
        <v>34072</v>
      </c>
      <c r="M11" s="351"/>
      <c r="N11" s="351"/>
    </row>
    <row r="12" spans="3:14" s="161" customFormat="1" ht="14.25">
      <c r="C12" s="352" t="s">
        <v>517</v>
      </c>
      <c r="D12" s="160" t="s">
        <v>168</v>
      </c>
      <c r="L12" s="255">
        <f>SUM(L13:L15)</f>
        <v>13587</v>
      </c>
      <c r="M12" s="351"/>
      <c r="N12" s="351"/>
    </row>
    <row r="13" spans="3:14" ht="14.25">
      <c r="C13" s="352"/>
      <c r="D13" s="352" t="s">
        <v>581</v>
      </c>
      <c r="E13" s="482" t="s">
        <v>586</v>
      </c>
      <c r="L13" s="255">
        <v>4050</v>
      </c>
      <c r="M13" s="255"/>
      <c r="N13" s="255"/>
    </row>
    <row r="14" spans="3:14" s="161" customFormat="1" ht="14.25">
      <c r="C14" s="352"/>
      <c r="D14" s="352" t="s">
        <v>581</v>
      </c>
      <c r="E14" s="482" t="s">
        <v>587</v>
      </c>
      <c r="L14" s="255">
        <v>-7210</v>
      </c>
      <c r="M14" s="351"/>
      <c r="N14" s="351"/>
    </row>
    <row r="15" spans="3:14" s="161" customFormat="1" ht="14.25">
      <c r="C15" s="352"/>
      <c r="D15" s="160" t="s">
        <v>581</v>
      </c>
      <c r="E15" s="482" t="s">
        <v>588</v>
      </c>
      <c r="L15" s="255">
        <v>16747</v>
      </c>
      <c r="M15" s="351"/>
      <c r="N15" s="351"/>
    </row>
    <row r="16" spans="3:14" s="161" customFormat="1" ht="14.25">
      <c r="C16" s="352" t="s">
        <v>517</v>
      </c>
      <c r="D16" s="160" t="s">
        <v>583</v>
      </c>
      <c r="L16" s="255">
        <v>207</v>
      </c>
      <c r="M16" s="351"/>
      <c r="N16" s="351"/>
    </row>
    <row r="17" spans="3:14" s="161" customFormat="1" ht="14.25">
      <c r="C17" s="352" t="s">
        <v>517</v>
      </c>
      <c r="D17" s="160" t="s">
        <v>569</v>
      </c>
      <c r="L17" s="255">
        <v>1000</v>
      </c>
      <c r="M17" s="351"/>
      <c r="N17" s="351"/>
    </row>
    <row r="18" spans="3:14" s="161" customFormat="1" ht="14.25">
      <c r="C18" s="352" t="s">
        <v>517</v>
      </c>
      <c r="D18" s="160" t="s">
        <v>545</v>
      </c>
      <c r="L18" s="255">
        <v>17278</v>
      </c>
      <c r="M18" s="351"/>
      <c r="N18" s="351"/>
    </row>
    <row r="19" spans="3:14" ht="14.25">
      <c r="C19" s="352" t="s">
        <v>517</v>
      </c>
      <c r="D19" s="160" t="s">
        <v>532</v>
      </c>
      <c r="L19" s="255">
        <v>2000</v>
      </c>
      <c r="M19" s="255"/>
      <c r="N19" s="255"/>
    </row>
    <row r="20" spans="2:14" ht="14.25">
      <c r="B20" s="352"/>
      <c r="L20" s="255"/>
      <c r="M20" s="255"/>
      <c r="N20" s="255"/>
    </row>
    <row r="21" spans="1:14" s="161" customFormat="1" ht="14.25">
      <c r="A21" s="161" t="s">
        <v>15</v>
      </c>
      <c r="B21" s="161" t="s">
        <v>84</v>
      </c>
      <c r="L21" s="351">
        <f>SUM(L22:L22)</f>
        <v>62992</v>
      </c>
      <c r="M21" s="351"/>
      <c r="N21" s="351"/>
    </row>
    <row r="22" spans="3:14" ht="14.25">
      <c r="C22" s="352" t="s">
        <v>517</v>
      </c>
      <c r="D22" s="160" t="s">
        <v>571</v>
      </c>
      <c r="L22" s="255">
        <v>62992</v>
      </c>
      <c r="M22" s="255"/>
      <c r="N22" s="255"/>
    </row>
    <row r="23" spans="2:14" ht="14.25">
      <c r="B23" s="352"/>
      <c r="L23" s="255"/>
      <c r="M23" s="255"/>
      <c r="N23" s="255"/>
    </row>
    <row r="24" spans="1:14" ht="15.75">
      <c r="A24" s="107" t="s">
        <v>515</v>
      </c>
      <c r="L24" s="255"/>
      <c r="M24" s="255"/>
      <c r="N24" s="350">
        <f>SUM(N26,N29,N32,N37,N41,N44)</f>
        <v>97064</v>
      </c>
    </row>
    <row r="25" spans="12:14" ht="14.25">
      <c r="L25" s="255"/>
      <c r="M25" s="255"/>
      <c r="N25" s="255"/>
    </row>
    <row r="26" spans="1:14" s="161" customFormat="1" ht="14.25">
      <c r="A26" s="161" t="s">
        <v>16</v>
      </c>
      <c r="B26" s="161" t="s">
        <v>86</v>
      </c>
      <c r="L26" s="351"/>
      <c r="M26" s="351"/>
      <c r="N26" s="351">
        <f>SUM(N27:N28)</f>
        <v>191</v>
      </c>
    </row>
    <row r="27" spans="3:14" ht="14.25">
      <c r="C27" s="352" t="s">
        <v>517</v>
      </c>
      <c r="D27" s="160" t="s">
        <v>582</v>
      </c>
      <c r="L27" s="255"/>
      <c r="M27" s="255"/>
      <c r="N27" s="255">
        <v>191</v>
      </c>
    </row>
    <row r="28" spans="12:14" ht="14.25">
      <c r="L28" s="255"/>
      <c r="M28" s="255"/>
      <c r="N28" s="255"/>
    </row>
    <row r="29" spans="1:14" s="161" customFormat="1" ht="14.25">
      <c r="A29" s="161" t="s">
        <v>17</v>
      </c>
      <c r="B29" s="161" t="s">
        <v>584</v>
      </c>
      <c r="L29" s="351"/>
      <c r="M29" s="351"/>
      <c r="N29" s="351">
        <f>SUM(N30:N31)</f>
        <v>16</v>
      </c>
    </row>
    <row r="30" spans="3:14" ht="14.25">
      <c r="C30" s="352" t="s">
        <v>517</v>
      </c>
      <c r="D30" s="160" t="s">
        <v>585</v>
      </c>
      <c r="L30" s="255"/>
      <c r="M30" s="255"/>
      <c r="N30" s="255">
        <v>16</v>
      </c>
    </row>
    <row r="31" spans="12:14" ht="14.25">
      <c r="L31" s="255"/>
      <c r="M31" s="255"/>
      <c r="N31" s="255"/>
    </row>
    <row r="32" spans="1:14" s="161" customFormat="1" ht="14.25">
      <c r="A32" s="161" t="s">
        <v>18</v>
      </c>
      <c r="B32" s="161" t="s">
        <v>159</v>
      </c>
      <c r="L32" s="351"/>
      <c r="M32" s="351"/>
      <c r="N32" s="351">
        <f>SUM(N33:N35)</f>
        <v>5770</v>
      </c>
    </row>
    <row r="33" spans="3:14" ht="14.25">
      <c r="C33" s="352" t="s">
        <v>517</v>
      </c>
      <c r="D33" s="160" t="s">
        <v>521</v>
      </c>
      <c r="L33" s="255"/>
      <c r="M33" s="255"/>
      <c r="N33" s="255">
        <v>1270</v>
      </c>
    </row>
    <row r="34" spans="3:14" ht="14.25">
      <c r="C34" s="352" t="s">
        <v>517</v>
      </c>
      <c r="D34" s="160" t="s">
        <v>589</v>
      </c>
      <c r="L34" s="255"/>
      <c r="M34" s="255"/>
      <c r="N34" s="255">
        <v>2500</v>
      </c>
    </row>
    <row r="35" spans="3:14" ht="14.25">
      <c r="C35" s="352" t="s">
        <v>517</v>
      </c>
      <c r="D35" s="160" t="s">
        <v>537</v>
      </c>
      <c r="L35" s="255"/>
      <c r="M35" s="255"/>
      <c r="N35" s="255">
        <v>2000</v>
      </c>
    </row>
    <row r="36" spans="12:14" ht="14.25">
      <c r="L36" s="255"/>
      <c r="M36" s="255"/>
      <c r="N36" s="255"/>
    </row>
    <row r="37" spans="1:14" s="161" customFormat="1" ht="14.25">
      <c r="A37" s="161" t="s">
        <v>19</v>
      </c>
      <c r="B37" s="161" t="s">
        <v>160</v>
      </c>
      <c r="L37" s="351"/>
      <c r="M37" s="351"/>
      <c r="N37" s="351">
        <f>SUM(N38:N39)</f>
        <v>7387</v>
      </c>
    </row>
    <row r="38" spans="3:14" ht="14.25">
      <c r="C38" s="352" t="s">
        <v>517</v>
      </c>
      <c r="D38" s="160" t="s">
        <v>572</v>
      </c>
      <c r="L38" s="255"/>
      <c r="M38" s="255"/>
      <c r="N38" s="255">
        <v>30</v>
      </c>
    </row>
    <row r="39" spans="3:14" ht="14.25">
      <c r="C39" s="352" t="s">
        <v>517</v>
      </c>
      <c r="D39" s="160" t="s">
        <v>87</v>
      </c>
      <c r="L39" s="255"/>
      <c r="M39" s="255"/>
      <c r="N39" s="255">
        <v>7357</v>
      </c>
    </row>
    <row r="40" spans="12:14" ht="14.25">
      <c r="L40" s="255"/>
      <c r="M40" s="255"/>
      <c r="N40" s="255"/>
    </row>
    <row r="41" spans="1:14" s="161" customFormat="1" ht="14.25">
      <c r="A41" s="161" t="s">
        <v>20</v>
      </c>
      <c r="B41" s="161" t="s">
        <v>95</v>
      </c>
      <c r="L41" s="351"/>
      <c r="M41" s="351"/>
      <c r="N41" s="351">
        <f>SUM(N42:N43)</f>
        <v>80000</v>
      </c>
    </row>
    <row r="42" spans="2:14" ht="14.25">
      <c r="B42" s="352" t="s">
        <v>517</v>
      </c>
      <c r="C42" s="160" t="s">
        <v>570</v>
      </c>
      <c r="L42" s="255"/>
      <c r="M42" s="255"/>
      <c r="N42" s="255">
        <v>80000</v>
      </c>
    </row>
    <row r="43" spans="2:14" ht="14.25">
      <c r="B43" s="352"/>
      <c r="C43" s="352"/>
      <c r="L43" s="255"/>
      <c r="M43" s="255"/>
      <c r="N43" s="255"/>
    </row>
    <row r="44" spans="1:14" s="161" customFormat="1" ht="14.25">
      <c r="A44" s="161" t="s">
        <v>21</v>
      </c>
      <c r="B44" s="161" t="s">
        <v>555</v>
      </c>
      <c r="L44" s="351"/>
      <c r="M44" s="351"/>
      <c r="N44" s="351">
        <f>SUM(N45:N45)</f>
        <v>3700</v>
      </c>
    </row>
    <row r="45" spans="2:14" ht="14.25">
      <c r="B45" s="352" t="s">
        <v>517</v>
      </c>
      <c r="C45" s="160" t="s">
        <v>590</v>
      </c>
      <c r="L45" s="255"/>
      <c r="M45" s="255"/>
      <c r="N45" s="255">
        <f>L52</f>
        <v>3700</v>
      </c>
    </row>
    <row r="46" spans="1:14" ht="15" thickBot="1">
      <c r="A46" s="359"/>
      <c r="B46" s="360"/>
      <c r="C46" s="361"/>
      <c r="D46" s="359"/>
      <c r="E46" s="359"/>
      <c r="F46" s="359"/>
      <c r="G46" s="359"/>
      <c r="H46" s="359"/>
      <c r="I46" s="359"/>
      <c r="J46" s="359"/>
      <c r="K46" s="359"/>
      <c r="L46" s="362"/>
      <c r="M46" s="362"/>
      <c r="N46" s="363"/>
    </row>
    <row r="47" spans="3:14" ht="14.25">
      <c r="C47" s="352"/>
      <c r="L47" s="255"/>
      <c r="M47" s="255"/>
      <c r="N47" s="255"/>
    </row>
    <row r="48" spans="1:14" ht="15.75">
      <c r="A48" s="107" t="s">
        <v>478</v>
      </c>
      <c r="L48" s="255"/>
      <c r="M48" s="255"/>
      <c r="N48" s="255"/>
    </row>
    <row r="49" spans="12:14" ht="14.25">
      <c r="L49" s="255"/>
      <c r="M49" s="255"/>
      <c r="N49" s="255"/>
    </row>
    <row r="50" spans="1:14" ht="15.75">
      <c r="A50" s="107" t="s">
        <v>514</v>
      </c>
      <c r="L50" s="350">
        <f>SUM(L51)</f>
        <v>3700</v>
      </c>
      <c r="M50" s="255"/>
      <c r="N50" s="255"/>
    </row>
    <row r="51" spans="1:14" s="161" customFormat="1" ht="14.25">
      <c r="A51" s="161" t="s">
        <v>14</v>
      </c>
      <c r="B51" s="161" t="s">
        <v>516</v>
      </c>
      <c r="L51" s="351">
        <f>SUM(L52:L55)</f>
        <v>3700</v>
      </c>
      <c r="M51" s="351"/>
      <c r="N51" s="351"/>
    </row>
    <row r="52" spans="2:13" s="355" customFormat="1" ht="14.25">
      <c r="B52" s="353" t="s">
        <v>517</v>
      </c>
      <c r="C52" s="160" t="s">
        <v>591</v>
      </c>
      <c r="L52" s="255">
        <f>N54</f>
        <v>3700</v>
      </c>
      <c r="M52" s="357"/>
    </row>
    <row r="53" spans="2:13" s="355" customFormat="1" ht="14.25">
      <c r="B53" s="353"/>
      <c r="C53" s="160"/>
      <c r="L53" s="255"/>
      <c r="M53" s="357"/>
    </row>
    <row r="54" spans="1:14" ht="15.75">
      <c r="A54" s="107" t="s">
        <v>515</v>
      </c>
      <c r="B54" s="352"/>
      <c r="L54" s="255"/>
      <c r="M54" s="255"/>
      <c r="N54" s="350">
        <f>SUM(N55,N58)</f>
        <v>3700</v>
      </c>
    </row>
    <row r="55" spans="1:14" s="161" customFormat="1" ht="14.25">
      <c r="A55" s="161" t="s">
        <v>15</v>
      </c>
      <c r="B55" s="161" t="s">
        <v>86</v>
      </c>
      <c r="L55" s="351"/>
      <c r="M55" s="351"/>
      <c r="N55" s="351">
        <f>SUM(N56)</f>
        <v>127</v>
      </c>
    </row>
    <row r="56" spans="2:14" ht="14.25">
      <c r="B56" s="352" t="s">
        <v>517</v>
      </c>
      <c r="C56" s="160" t="s">
        <v>567</v>
      </c>
      <c r="L56" s="255"/>
      <c r="M56" s="255"/>
      <c r="N56" s="255">
        <v>127</v>
      </c>
    </row>
    <row r="57" spans="2:14" ht="14.25">
      <c r="B57" s="352"/>
      <c r="L57" s="255"/>
      <c r="M57" s="255"/>
      <c r="N57" s="255"/>
    </row>
    <row r="58" spans="1:14" s="161" customFormat="1" ht="14.25">
      <c r="A58" s="161" t="s">
        <v>16</v>
      </c>
      <c r="B58" s="161" t="s">
        <v>159</v>
      </c>
      <c r="L58" s="351"/>
      <c r="M58" s="351"/>
      <c r="N58" s="351">
        <f>SUM(N59:N62)</f>
        <v>3573</v>
      </c>
    </row>
    <row r="59" spans="2:14" ht="14.25">
      <c r="B59" s="352" t="s">
        <v>517</v>
      </c>
      <c r="C59" s="160" t="s">
        <v>568</v>
      </c>
      <c r="L59" s="255"/>
      <c r="M59" s="255"/>
      <c r="N59" s="255">
        <v>-127</v>
      </c>
    </row>
    <row r="60" spans="2:14" ht="14.25">
      <c r="B60" s="352" t="s">
        <v>517</v>
      </c>
      <c r="C60" s="160" t="s">
        <v>589</v>
      </c>
      <c r="L60" s="255"/>
      <c r="M60" s="255"/>
      <c r="N60" s="255">
        <v>3700</v>
      </c>
    </row>
    <row r="61" spans="1:14" ht="15" thickBot="1">
      <c r="A61" s="359"/>
      <c r="B61" s="360"/>
      <c r="C61" s="361"/>
      <c r="D61" s="359"/>
      <c r="E61" s="359"/>
      <c r="F61" s="359"/>
      <c r="G61" s="359"/>
      <c r="H61" s="359"/>
      <c r="I61" s="359"/>
      <c r="J61" s="359"/>
      <c r="K61" s="359"/>
      <c r="L61" s="362"/>
      <c r="M61" s="362"/>
      <c r="N61" s="363"/>
    </row>
    <row r="62" spans="2:14" ht="14.25">
      <c r="B62" s="353"/>
      <c r="C62" s="355"/>
      <c r="L62" s="255"/>
      <c r="M62" s="255"/>
      <c r="N62" s="357"/>
    </row>
    <row r="63" spans="1:14" ht="15.75">
      <c r="A63" s="107" t="s">
        <v>476</v>
      </c>
      <c r="L63" s="255"/>
      <c r="M63" s="255"/>
      <c r="N63" s="255"/>
    </row>
    <row r="64" spans="12:14" ht="14.25">
      <c r="L64" s="255"/>
      <c r="M64" s="255"/>
      <c r="N64" s="255"/>
    </row>
    <row r="65" spans="1:14" ht="15.75">
      <c r="A65" s="107" t="s">
        <v>514</v>
      </c>
      <c r="L65" s="350">
        <f>SUM(L66)</f>
        <v>3153</v>
      </c>
      <c r="M65" s="255"/>
      <c r="N65" s="255"/>
    </row>
    <row r="66" spans="1:14" s="161" customFormat="1" ht="14.25">
      <c r="A66" s="161" t="s">
        <v>14</v>
      </c>
      <c r="B66" s="161" t="s">
        <v>81</v>
      </c>
      <c r="L66" s="351">
        <f>SUM(L67:L69)</f>
        <v>3153</v>
      </c>
      <c r="M66" s="351"/>
      <c r="N66" s="351"/>
    </row>
    <row r="67" spans="2:13" s="355" customFormat="1" ht="14.25">
      <c r="B67" s="353" t="s">
        <v>517</v>
      </c>
      <c r="C67" s="160" t="s">
        <v>565</v>
      </c>
      <c r="L67" s="255">
        <v>2644</v>
      </c>
      <c r="M67" s="357"/>
    </row>
    <row r="68" spans="2:13" s="355" customFormat="1" ht="14.25">
      <c r="B68" s="353" t="s">
        <v>517</v>
      </c>
      <c r="C68" s="160" t="s">
        <v>545</v>
      </c>
      <c r="L68" s="255">
        <v>244</v>
      </c>
      <c r="M68" s="357"/>
    </row>
    <row r="69" spans="2:14" ht="14.25">
      <c r="B69" s="352" t="s">
        <v>517</v>
      </c>
      <c r="C69" s="160" t="s">
        <v>183</v>
      </c>
      <c r="L69" s="255">
        <v>265</v>
      </c>
      <c r="M69" s="255"/>
      <c r="N69" s="255"/>
    </row>
    <row r="70" spans="12:14" ht="14.25">
      <c r="L70" s="255"/>
      <c r="M70" s="255"/>
      <c r="N70" s="255"/>
    </row>
    <row r="71" spans="1:14" ht="15.75">
      <c r="A71" s="107" t="s">
        <v>515</v>
      </c>
      <c r="B71" s="352"/>
      <c r="L71" s="255"/>
      <c r="M71" s="255"/>
      <c r="N71" s="350">
        <f>SUM(N72,N76)</f>
        <v>3153</v>
      </c>
    </row>
    <row r="72" spans="1:14" s="161" customFormat="1" ht="14.25">
      <c r="A72" s="161" t="s">
        <v>15</v>
      </c>
      <c r="B72" s="161" t="s">
        <v>159</v>
      </c>
      <c r="L72" s="351"/>
      <c r="M72" s="351"/>
      <c r="N72" s="351">
        <f>SUM(N73:N74)</f>
        <v>2625</v>
      </c>
    </row>
    <row r="73" spans="2:14" ht="14.25">
      <c r="B73" s="352" t="s">
        <v>517</v>
      </c>
      <c r="C73" s="160" t="s">
        <v>564</v>
      </c>
      <c r="L73" s="255"/>
      <c r="M73" s="255"/>
      <c r="N73" s="255">
        <v>2487</v>
      </c>
    </row>
    <row r="74" spans="2:14" ht="14.25">
      <c r="B74" s="352" t="s">
        <v>517</v>
      </c>
      <c r="C74" s="160" t="s">
        <v>541</v>
      </c>
      <c r="L74" s="255"/>
      <c r="M74" s="255"/>
      <c r="N74" s="255">
        <v>138</v>
      </c>
    </row>
    <row r="75" spans="2:14" ht="14.25">
      <c r="B75" s="353"/>
      <c r="C75" s="355"/>
      <c r="L75" s="255"/>
      <c r="M75" s="255"/>
      <c r="N75" s="357"/>
    </row>
    <row r="76" spans="1:14" s="161" customFormat="1" ht="14.25">
      <c r="A76" s="161" t="s">
        <v>16</v>
      </c>
      <c r="B76" s="161" t="s">
        <v>142</v>
      </c>
      <c r="L76" s="351"/>
      <c r="M76" s="351"/>
      <c r="N76" s="351">
        <f>SUM(N77:N77)</f>
        <v>528</v>
      </c>
    </row>
    <row r="77" spans="2:14" ht="14.25">
      <c r="B77" s="352" t="s">
        <v>517</v>
      </c>
      <c r="C77" s="160" t="s">
        <v>566</v>
      </c>
      <c r="L77" s="255"/>
      <c r="M77" s="255"/>
      <c r="N77" s="255">
        <v>528</v>
      </c>
    </row>
    <row r="78" spans="1:14" ht="15" thickBot="1">
      <c r="A78" s="359"/>
      <c r="B78" s="360"/>
      <c r="C78" s="361"/>
      <c r="D78" s="359"/>
      <c r="E78" s="359"/>
      <c r="F78" s="359"/>
      <c r="G78" s="359"/>
      <c r="H78" s="359"/>
      <c r="I78" s="359"/>
      <c r="J78" s="359"/>
      <c r="K78" s="359"/>
      <c r="L78" s="362"/>
      <c r="M78" s="362"/>
      <c r="N78" s="363"/>
    </row>
    <row r="79" spans="2:14" ht="14.25">
      <c r="B79" s="352"/>
      <c r="L79" s="255"/>
      <c r="M79" s="255"/>
      <c r="N79" s="255"/>
    </row>
    <row r="80" spans="1:14" ht="15.75">
      <c r="A80" s="107" t="s">
        <v>523</v>
      </c>
      <c r="B80" s="107"/>
      <c r="C80" s="107"/>
      <c r="D80" s="107"/>
      <c r="E80" s="107"/>
      <c r="F80" s="107"/>
      <c r="G80" s="107"/>
      <c r="H80" s="107"/>
      <c r="I80" s="107"/>
      <c r="J80" s="107"/>
      <c r="K80" s="107"/>
      <c r="L80" s="350">
        <f>SUM(L65,L9)</f>
        <v>100217</v>
      </c>
      <c r="M80" s="107"/>
      <c r="N80" s="350">
        <f>SUM(N71,N54,N24)-N44</f>
        <v>100217</v>
      </c>
    </row>
    <row r="81" spans="1:14" ht="15.75">
      <c r="A81" s="107"/>
      <c r="B81" s="107"/>
      <c r="C81" s="107"/>
      <c r="D81" s="107"/>
      <c r="E81" s="107"/>
      <c r="F81" s="107"/>
      <c r="G81" s="107"/>
      <c r="H81" s="107"/>
      <c r="I81" s="107"/>
      <c r="J81" s="107"/>
      <c r="K81" s="107"/>
      <c r="L81" s="107"/>
      <c r="M81" s="107"/>
      <c r="N81" s="107"/>
    </row>
    <row r="82" spans="1:14" ht="15.75">
      <c r="A82" s="107" t="s">
        <v>524</v>
      </c>
      <c r="B82" s="107"/>
      <c r="C82" s="107"/>
      <c r="D82" s="107"/>
      <c r="E82" s="107"/>
      <c r="F82" s="107"/>
      <c r="G82" s="107"/>
      <c r="H82" s="107"/>
      <c r="I82" s="107"/>
      <c r="J82" s="107"/>
      <c r="K82" s="107"/>
      <c r="L82" s="350">
        <f>1363770+L80</f>
        <v>1463987</v>
      </c>
      <c r="M82" s="107"/>
      <c r="N82" s="350">
        <f>1363770+N80</f>
        <v>1463987</v>
      </c>
    </row>
    <row r="83" spans="2:14" ht="14.25">
      <c r="B83" s="358"/>
      <c r="C83" s="352"/>
      <c r="L83" s="255"/>
      <c r="M83" s="255"/>
      <c r="N83" s="255"/>
    </row>
    <row r="84" ht="15">
      <c r="A84" s="364"/>
    </row>
    <row r="85" spans="1:14" ht="65.25" customHeight="1">
      <c r="A85" s="385" t="s">
        <v>525</v>
      </c>
      <c r="B85" s="385"/>
      <c r="C85" s="385"/>
      <c r="D85" s="385"/>
      <c r="E85" s="385"/>
      <c r="F85" s="385"/>
      <c r="G85" s="385"/>
      <c r="H85" s="385"/>
      <c r="I85" s="385"/>
      <c r="J85" s="385"/>
      <c r="K85" s="385"/>
      <c r="L85" s="385"/>
      <c r="M85" s="385"/>
      <c r="N85" s="385"/>
    </row>
    <row r="86" ht="15">
      <c r="A86" s="246"/>
    </row>
  </sheetData>
  <sheetProtection/>
  <mergeCells count="3">
    <mergeCell ref="A1:N1"/>
    <mergeCell ref="A2:N2"/>
    <mergeCell ref="A85:N85"/>
  </mergeCells>
  <printOptions horizontalCentered="1"/>
  <pageMargins left="0.31496062992125984" right="0.31496062992125984" top="0.7480314960629921" bottom="0.7480314960629921" header="0.31496062992125984" footer="0.31496062992125984"/>
  <pageSetup horizontalDpi="600" verticalDpi="600" orientation="portrait" paperSize="9" scale="70" r:id="rId1"/>
  <headerFooter>
    <oddFooter>&amp;C&amp;P</oddFooter>
  </headerFooter>
  <rowBreaks count="1" manualBreakCount="1">
    <brk id="61" max="13" man="1"/>
  </rowBreaks>
</worksheet>
</file>

<file path=xl/worksheets/sheet4.xml><?xml version="1.0" encoding="utf-8"?>
<worksheet xmlns="http://schemas.openxmlformats.org/spreadsheetml/2006/main" xmlns:r="http://schemas.openxmlformats.org/officeDocument/2006/relationships">
  <dimension ref="A1:A1"/>
  <sheetViews>
    <sheetView showGridLines="0" view="pageBreakPreview" zoomScaleSheetLayoutView="100" zoomScalePageLayoutView="0" workbookViewId="0" topLeftCell="A1">
      <selection activeCell="P28" sqref="P28"/>
    </sheetView>
  </sheetViews>
  <sheetFormatPr defaultColWidth="9.140625" defaultRowHeight="15"/>
  <cols>
    <col min="1" max="16384" width="9.140625" style="1"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3"/>
  <legacyDrawing r:id="rId2"/>
  <oleObjects>
    <oleObject progId="Word.Document.12" shapeId="196431" r:id="rId1"/>
  </oleObjects>
</worksheet>
</file>

<file path=xl/worksheets/sheet5.xml><?xml version="1.0" encoding="utf-8"?>
<worksheet xmlns="http://schemas.openxmlformats.org/spreadsheetml/2006/main" xmlns:r="http://schemas.openxmlformats.org/officeDocument/2006/relationships">
  <dimension ref="A2:B15"/>
  <sheetViews>
    <sheetView view="pageBreakPreview" zoomScaleSheetLayoutView="100" zoomScalePageLayoutView="0" workbookViewId="0" topLeftCell="A1">
      <selection activeCell="A16" sqref="A16"/>
    </sheetView>
  </sheetViews>
  <sheetFormatPr defaultColWidth="9.140625" defaultRowHeight="15"/>
  <cols>
    <col min="1" max="1" width="19.8515625" style="1" customWidth="1"/>
    <col min="2" max="2" width="110.57421875" style="1" customWidth="1"/>
    <col min="3" max="16384" width="9.140625" style="1" customWidth="1"/>
  </cols>
  <sheetData>
    <row r="2" spans="1:2" ht="12.75">
      <c r="A2" s="63"/>
      <c r="B2" s="63"/>
    </row>
    <row r="3" spans="1:2" ht="18">
      <c r="A3" s="386" t="s">
        <v>167</v>
      </c>
      <c r="B3" s="386"/>
    </row>
    <row r="4" spans="1:2" ht="12.75">
      <c r="A4" s="63"/>
      <c r="B4" s="63"/>
    </row>
    <row r="5" spans="1:2" ht="12.75">
      <c r="A5" s="63"/>
      <c r="B5" s="63"/>
    </row>
    <row r="6" spans="1:2" ht="12.75">
      <c r="A6" s="63"/>
      <c r="B6" s="63"/>
    </row>
    <row r="7" spans="1:2" ht="12.75">
      <c r="A7" s="63"/>
      <c r="B7" s="63"/>
    </row>
    <row r="8" spans="1:2" ht="33" customHeight="1">
      <c r="A8" s="131" t="s">
        <v>0</v>
      </c>
      <c r="B8" s="2" t="s">
        <v>434</v>
      </c>
    </row>
    <row r="9" spans="1:2" ht="33" customHeight="1">
      <c r="A9" s="131" t="s">
        <v>1</v>
      </c>
      <c r="B9" s="2" t="s">
        <v>435</v>
      </c>
    </row>
    <row r="10" spans="1:2" ht="33" customHeight="1">
      <c r="A10" s="131" t="s">
        <v>2</v>
      </c>
      <c r="B10" s="2" t="s">
        <v>436</v>
      </c>
    </row>
    <row r="11" spans="1:2" ht="33" customHeight="1">
      <c r="A11" s="131" t="s">
        <v>3</v>
      </c>
      <c r="B11" s="2" t="s">
        <v>437</v>
      </c>
    </row>
    <row r="12" spans="1:2" ht="33" customHeight="1">
      <c r="A12" s="131" t="s">
        <v>4</v>
      </c>
      <c r="B12" s="2" t="s">
        <v>7</v>
      </c>
    </row>
    <row r="13" spans="1:2" ht="60">
      <c r="A13" s="131" t="s">
        <v>5</v>
      </c>
      <c r="B13" s="2" t="s">
        <v>438</v>
      </c>
    </row>
    <row r="14" spans="1:2" ht="30" customHeight="1">
      <c r="A14" s="131" t="s">
        <v>6</v>
      </c>
      <c r="B14" s="2" t="s">
        <v>441</v>
      </c>
    </row>
    <row r="15" spans="1:2" ht="30" customHeight="1">
      <c r="A15" s="131" t="s">
        <v>196</v>
      </c>
      <c r="B15" s="2" t="s">
        <v>443</v>
      </c>
    </row>
  </sheetData>
  <sheetProtection/>
  <mergeCells count="1">
    <mergeCell ref="A3:B3"/>
  </mergeCells>
  <printOptions horizontalCentered="1"/>
  <pageMargins left="0.7086614173228347" right="0.7086614173228347" top="0.7480314960629921" bottom="0.7480314960629921" header="0.31496062992125984" footer="0.31496062992125984"/>
  <pageSetup horizontalDpi="600" verticalDpi="600" orientation="portrait" paperSize="8" r:id="rId1"/>
  <headerFooter>
    <oddFooter>&amp;L&amp;D&amp;C&amp;P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128"/>
  <sheetViews>
    <sheetView view="pageBreakPreview" zoomScaleSheetLayoutView="100" zoomScalePageLayoutView="0" workbookViewId="0" topLeftCell="A79">
      <selection activeCell="H131" sqref="H131"/>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573</v>
      </c>
    </row>
    <row r="2" ht="15" customHeight="1"/>
    <row r="3" spans="9:12" ht="15" customHeight="1" thickBot="1">
      <c r="I3" s="42"/>
      <c r="L3" s="42" t="s">
        <v>8</v>
      </c>
    </row>
    <row r="4" spans="1:12" s="44" customFormat="1" ht="15" customHeight="1" thickBot="1">
      <c r="A4" s="162"/>
      <c r="B4" s="45" t="s">
        <v>9</v>
      </c>
      <c r="C4" s="45" t="s">
        <v>10</v>
      </c>
      <c r="D4" s="45" t="s">
        <v>11</v>
      </c>
      <c r="E4" s="387" t="s">
        <v>12</v>
      </c>
      <c r="F4" s="388"/>
      <c r="G4" s="388"/>
      <c r="H4" s="389"/>
      <c r="I4" s="45" t="s">
        <v>13</v>
      </c>
      <c r="J4" s="45" t="s">
        <v>89</v>
      </c>
      <c r="K4" s="45" t="s">
        <v>90</v>
      </c>
      <c r="L4" s="147" t="s">
        <v>91</v>
      </c>
    </row>
    <row r="5" spans="1:16" ht="42" customHeight="1" thickBot="1">
      <c r="A5" s="162" t="s">
        <v>14</v>
      </c>
      <c r="B5" s="390" t="s">
        <v>444</v>
      </c>
      <c r="C5" s="391"/>
      <c r="D5" s="391"/>
      <c r="E5" s="391"/>
      <c r="F5" s="391"/>
      <c r="G5" s="391"/>
      <c r="H5" s="391"/>
      <c r="I5" s="391"/>
      <c r="J5" s="391"/>
      <c r="K5" s="391"/>
      <c r="L5" s="391"/>
      <c r="M5" s="146"/>
      <c r="N5" s="146"/>
      <c r="O5" s="146"/>
      <c r="P5" s="146"/>
    </row>
    <row r="6" spans="1:12" ht="124.5" customHeight="1" thickBot="1">
      <c r="A6" s="162" t="s">
        <v>15</v>
      </c>
      <c r="B6" s="392" t="s">
        <v>88</v>
      </c>
      <c r="C6" s="393"/>
      <c r="D6" s="393"/>
      <c r="E6" s="393"/>
      <c r="F6" s="393"/>
      <c r="G6" s="393"/>
      <c r="H6" s="394"/>
      <c r="I6" s="39" t="s">
        <v>445</v>
      </c>
      <c r="J6" s="39" t="s">
        <v>446</v>
      </c>
      <c r="K6" s="39" t="s">
        <v>402</v>
      </c>
      <c r="L6" s="64" t="s">
        <v>447</v>
      </c>
    </row>
    <row r="7" spans="1:12" s="87" customFormat="1" ht="15" customHeight="1" thickBot="1">
      <c r="A7" s="162" t="s">
        <v>16</v>
      </c>
      <c r="B7" s="83" t="s">
        <v>80</v>
      </c>
      <c r="C7" s="84" t="s">
        <v>259</v>
      </c>
      <c r="D7" s="85"/>
      <c r="E7" s="85"/>
      <c r="F7" s="85"/>
      <c r="G7" s="85"/>
      <c r="H7" s="138"/>
      <c r="I7" s="86">
        <f>'2. melléklet'!L7</f>
        <v>966646</v>
      </c>
      <c r="J7" s="86">
        <f>'3. melléklet'!L7</f>
        <v>10994</v>
      </c>
      <c r="K7" s="132">
        <f>'4. melléklet'!L7+'5. melléklet'!L7</f>
        <v>42154</v>
      </c>
      <c r="L7" s="132">
        <f>SUM(I7:K7)</f>
        <v>1019794</v>
      </c>
    </row>
    <row r="8" spans="1:12" s="87" customFormat="1" ht="15" customHeight="1" thickBot="1">
      <c r="A8" s="162" t="s">
        <v>17</v>
      </c>
      <c r="B8" s="88"/>
      <c r="C8" s="89" t="s">
        <v>260</v>
      </c>
      <c r="D8" s="93" t="s">
        <v>152</v>
      </c>
      <c r="E8" s="94"/>
      <c r="F8" s="94"/>
      <c r="G8" s="94"/>
      <c r="H8" s="139"/>
      <c r="I8" s="133">
        <f>'2. melléklet'!L8</f>
        <v>428898</v>
      </c>
      <c r="J8" s="133">
        <f>'3. melléklet'!L8</f>
        <v>0</v>
      </c>
      <c r="K8" s="133">
        <f>'4. melléklet'!L8+'5. melléklet'!L8</f>
        <v>0</v>
      </c>
      <c r="L8" s="133">
        <f aca="true" t="shared" si="0" ref="L8:L71">SUM(I8:K8)</f>
        <v>428898</v>
      </c>
    </row>
    <row r="9" spans="1:12" s="68" customFormat="1" ht="15" customHeight="1" thickBot="1">
      <c r="A9" s="162" t="s">
        <v>18</v>
      </c>
      <c r="B9" s="67"/>
      <c r="C9" s="69"/>
      <c r="D9" s="282" t="s">
        <v>261</v>
      </c>
      <c r="E9" s="395" t="s">
        <v>168</v>
      </c>
      <c r="F9" s="395"/>
      <c r="G9" s="395"/>
      <c r="H9" s="396"/>
      <c r="I9" s="134">
        <f>'2. melléklet'!L9</f>
        <v>411917</v>
      </c>
      <c r="J9" s="134">
        <f>'3. melléklet'!L9</f>
        <v>0</v>
      </c>
      <c r="K9" s="134">
        <f>'4. melléklet'!L9+'5. melléklet'!L9</f>
        <v>0</v>
      </c>
      <c r="L9" s="332">
        <f t="shared" si="0"/>
        <v>411917</v>
      </c>
    </row>
    <row r="10" spans="1:12" s="68" customFormat="1" ht="15" customHeight="1" thickBot="1">
      <c r="A10" s="162" t="s">
        <v>19</v>
      </c>
      <c r="B10" s="67"/>
      <c r="C10" s="69"/>
      <c r="D10" s="283" t="s">
        <v>262</v>
      </c>
      <c r="E10" s="158" t="s">
        <v>194</v>
      </c>
      <c r="F10" s="157"/>
      <c r="G10" s="157"/>
      <c r="H10" s="159"/>
      <c r="I10" s="134">
        <f>'2. melléklet'!L10</f>
        <v>3890</v>
      </c>
      <c r="J10" s="134">
        <f>'3. melléklet'!L10</f>
        <v>0</v>
      </c>
      <c r="K10" s="134">
        <f>'4. melléklet'!L10+'5. melléklet'!L10</f>
        <v>0</v>
      </c>
      <c r="L10" s="332">
        <f t="shared" si="0"/>
        <v>3890</v>
      </c>
    </row>
    <row r="11" spans="1:12" s="68" customFormat="1" ht="15" customHeight="1" thickBot="1">
      <c r="A11" s="162" t="s">
        <v>20</v>
      </c>
      <c r="B11" s="67"/>
      <c r="C11" s="69"/>
      <c r="D11" s="283" t="s">
        <v>263</v>
      </c>
      <c r="E11" s="158" t="s">
        <v>267</v>
      </c>
      <c r="F11" s="157"/>
      <c r="G11" s="157"/>
      <c r="H11" s="159"/>
      <c r="I11" s="134">
        <f>'2. melléklet'!L11</f>
        <v>0</v>
      </c>
      <c r="J11" s="134">
        <f>'3. melléklet'!L11</f>
        <v>0</v>
      </c>
      <c r="K11" s="134">
        <f>'4. melléklet'!L11+'5. melléklet'!L11</f>
        <v>0</v>
      </c>
      <c r="L11" s="332">
        <f t="shared" si="0"/>
        <v>0</v>
      </c>
    </row>
    <row r="12" spans="1:12" s="68" customFormat="1" ht="15" customHeight="1" thickBot="1">
      <c r="A12" s="162" t="s">
        <v>21</v>
      </c>
      <c r="B12" s="67"/>
      <c r="C12" s="69"/>
      <c r="D12" s="283" t="s">
        <v>265</v>
      </c>
      <c r="E12" s="158" t="s">
        <v>268</v>
      </c>
      <c r="F12" s="157"/>
      <c r="G12" s="157"/>
      <c r="H12" s="159"/>
      <c r="I12" s="134">
        <f>'2. melléklet'!L12</f>
        <v>0</v>
      </c>
      <c r="J12" s="134">
        <f>'3. melléklet'!L12</f>
        <v>0</v>
      </c>
      <c r="K12" s="134">
        <f>'4. melléklet'!L12+'5. melléklet'!L12</f>
        <v>0</v>
      </c>
      <c r="L12" s="332">
        <f t="shared" si="0"/>
        <v>0</v>
      </c>
    </row>
    <row r="13" spans="1:12" s="68" customFormat="1" ht="15" customHeight="1" thickBot="1">
      <c r="A13" s="162" t="s">
        <v>22</v>
      </c>
      <c r="B13" s="67"/>
      <c r="C13" s="69"/>
      <c r="D13" s="283" t="s">
        <v>266</v>
      </c>
      <c r="E13" s="158" t="s">
        <v>269</v>
      </c>
      <c r="F13" s="157"/>
      <c r="G13" s="157"/>
      <c r="H13" s="159"/>
      <c r="I13" s="134">
        <f>'2. melléklet'!L13</f>
        <v>0</v>
      </c>
      <c r="J13" s="134">
        <f>'3. melléklet'!L13</f>
        <v>0</v>
      </c>
      <c r="K13" s="134">
        <f>'4. melléklet'!L13+'5. melléklet'!L13</f>
        <v>0</v>
      </c>
      <c r="L13" s="332">
        <f t="shared" si="0"/>
        <v>0</v>
      </c>
    </row>
    <row r="14" spans="1:12" s="68" customFormat="1" ht="15" customHeight="1" thickBot="1">
      <c r="A14" s="162" t="s">
        <v>23</v>
      </c>
      <c r="B14" s="67"/>
      <c r="C14" s="69"/>
      <c r="D14" s="282" t="s">
        <v>264</v>
      </c>
      <c r="E14" s="66" t="s">
        <v>169</v>
      </c>
      <c r="F14" s="70"/>
      <c r="G14" s="70"/>
      <c r="H14" s="140"/>
      <c r="I14" s="134">
        <f>'2. melléklet'!L14</f>
        <v>13091</v>
      </c>
      <c r="J14" s="134">
        <f>'3. melléklet'!L14</f>
        <v>0</v>
      </c>
      <c r="K14" s="134">
        <f>'4. melléklet'!L14+'5. melléklet'!L14</f>
        <v>0</v>
      </c>
      <c r="L14" s="332">
        <f t="shared" si="0"/>
        <v>13091</v>
      </c>
    </row>
    <row r="15" spans="1:12" s="87" customFormat="1" ht="15" customHeight="1" thickBot="1">
      <c r="A15" s="162" t="s">
        <v>24</v>
      </c>
      <c r="B15" s="88"/>
      <c r="C15" s="89" t="s">
        <v>270</v>
      </c>
      <c r="D15" s="90" t="s">
        <v>82</v>
      </c>
      <c r="E15" s="91"/>
      <c r="F15" s="91"/>
      <c r="G15" s="91"/>
      <c r="H15" s="141"/>
      <c r="I15" s="92">
        <f>'2. melléklet'!L15</f>
        <v>356000</v>
      </c>
      <c r="J15" s="92">
        <f>'3. melléklet'!L15</f>
        <v>0</v>
      </c>
      <c r="K15" s="135">
        <f>'4. melléklet'!L15+'5. melléklet'!L15</f>
        <v>0</v>
      </c>
      <c r="L15" s="135">
        <f t="shared" si="0"/>
        <v>356000</v>
      </c>
    </row>
    <row r="16" spans="1:12" s="38" customFormat="1" ht="15" customHeight="1" thickBot="1">
      <c r="A16" s="162" t="s">
        <v>25</v>
      </c>
      <c r="B16" s="35"/>
      <c r="C16" s="36"/>
      <c r="D16" s="65" t="s">
        <v>271</v>
      </c>
      <c r="E16" s="66" t="s">
        <v>171</v>
      </c>
      <c r="F16" s="37"/>
      <c r="G16" s="37"/>
      <c r="H16" s="142"/>
      <c r="I16" s="134">
        <f>'2. melléklet'!L16</f>
        <v>0</v>
      </c>
      <c r="J16" s="134">
        <f>'3. melléklet'!L16</f>
        <v>0</v>
      </c>
      <c r="K16" s="134">
        <f>'4. melléklet'!L16+'5. melléklet'!L16</f>
        <v>0</v>
      </c>
      <c r="L16" s="332">
        <f t="shared" si="0"/>
        <v>0</v>
      </c>
    </row>
    <row r="17" spans="1:12" s="38" customFormat="1" ht="15" customHeight="1" thickBot="1">
      <c r="A17" s="162" t="s">
        <v>26</v>
      </c>
      <c r="B17" s="35"/>
      <c r="C17" s="36"/>
      <c r="D17" s="65" t="s">
        <v>272</v>
      </c>
      <c r="E17" s="66" t="s">
        <v>276</v>
      </c>
      <c r="F17" s="37"/>
      <c r="G17" s="37"/>
      <c r="H17" s="142"/>
      <c r="I17" s="134">
        <f>'2. melléklet'!L17</f>
        <v>0</v>
      </c>
      <c r="J17" s="134">
        <f>'3. melléklet'!L17</f>
        <v>0</v>
      </c>
      <c r="K17" s="134">
        <f>'4. melléklet'!L17+'5. melléklet'!L17</f>
        <v>0</v>
      </c>
      <c r="L17" s="332">
        <f t="shared" si="0"/>
        <v>0</v>
      </c>
    </row>
    <row r="18" spans="1:12" s="38" customFormat="1" ht="15" customHeight="1" thickBot="1">
      <c r="A18" s="162" t="s">
        <v>27</v>
      </c>
      <c r="B18" s="35"/>
      <c r="C18" s="36"/>
      <c r="D18" s="65" t="s">
        <v>273</v>
      </c>
      <c r="E18" s="66" t="s">
        <v>277</v>
      </c>
      <c r="F18" s="37"/>
      <c r="G18" s="37"/>
      <c r="H18" s="142"/>
      <c r="I18" s="134">
        <f>'2. melléklet'!L18</f>
        <v>0</v>
      </c>
      <c r="J18" s="134">
        <f>'3. melléklet'!L18</f>
        <v>0</v>
      </c>
      <c r="K18" s="134">
        <f>'4. melléklet'!L18+'5. melléklet'!L18</f>
        <v>0</v>
      </c>
      <c r="L18" s="332">
        <f t="shared" si="0"/>
        <v>0</v>
      </c>
    </row>
    <row r="19" spans="1:12" s="38" customFormat="1" ht="15" customHeight="1" thickBot="1">
      <c r="A19" s="162" t="s">
        <v>28</v>
      </c>
      <c r="B19" s="35"/>
      <c r="C19" s="36"/>
      <c r="D19" s="65" t="s">
        <v>274</v>
      </c>
      <c r="E19" s="66" t="s">
        <v>172</v>
      </c>
      <c r="F19" s="37"/>
      <c r="G19" s="37"/>
      <c r="H19" s="142"/>
      <c r="I19" s="134">
        <f>'2. melléklet'!L19</f>
        <v>160000</v>
      </c>
      <c r="J19" s="134">
        <f>'3. melléklet'!L19</f>
        <v>0</v>
      </c>
      <c r="K19" s="134">
        <f>'4. melléklet'!L19+'5. melléklet'!L19</f>
        <v>0</v>
      </c>
      <c r="L19" s="332">
        <f t="shared" si="0"/>
        <v>160000</v>
      </c>
    </row>
    <row r="20" spans="1:12" s="38" customFormat="1" ht="15" customHeight="1" thickBot="1">
      <c r="A20" s="162" t="s">
        <v>29</v>
      </c>
      <c r="B20" s="35"/>
      <c r="C20" s="36"/>
      <c r="D20" s="65" t="s">
        <v>278</v>
      </c>
      <c r="E20" s="66" t="s">
        <v>173</v>
      </c>
      <c r="F20" s="37"/>
      <c r="G20" s="37"/>
      <c r="H20" s="142"/>
      <c r="I20" s="134">
        <f>'2. melléklet'!L20</f>
        <v>180000</v>
      </c>
      <c r="J20" s="134">
        <f>'3. melléklet'!L20</f>
        <v>0</v>
      </c>
      <c r="K20" s="134">
        <f>'4. melléklet'!L20+'5. melléklet'!L20</f>
        <v>0</v>
      </c>
      <c r="L20" s="332">
        <f t="shared" si="0"/>
        <v>180000</v>
      </c>
    </row>
    <row r="21" spans="1:12" s="38" customFormat="1" ht="15" customHeight="1" thickBot="1">
      <c r="A21" s="162" t="s">
        <v>30</v>
      </c>
      <c r="B21" s="35"/>
      <c r="C21" s="36"/>
      <c r="D21" s="65" t="s">
        <v>279</v>
      </c>
      <c r="E21" s="66" t="s">
        <v>231</v>
      </c>
      <c r="F21" s="37"/>
      <c r="G21" s="37"/>
      <c r="H21" s="142"/>
      <c r="I21" s="134">
        <f>'2. melléklet'!L21</f>
        <v>0</v>
      </c>
      <c r="J21" s="134">
        <f>'3. melléklet'!L21</f>
        <v>0</v>
      </c>
      <c r="K21" s="134">
        <f>'4. melléklet'!L21+'5. melléklet'!L21</f>
        <v>0</v>
      </c>
      <c r="L21" s="332">
        <f t="shared" si="0"/>
        <v>0</v>
      </c>
    </row>
    <row r="22" spans="1:12" s="38" customFormat="1" ht="15" customHeight="1" thickBot="1">
      <c r="A22" s="162" t="s">
        <v>31</v>
      </c>
      <c r="B22" s="35"/>
      <c r="C22" s="36"/>
      <c r="D22" s="65" t="s">
        <v>280</v>
      </c>
      <c r="E22" s="66" t="s">
        <v>174</v>
      </c>
      <c r="F22" s="37"/>
      <c r="G22" s="37"/>
      <c r="H22" s="142"/>
      <c r="I22" s="134">
        <f>'2. melléklet'!L22</f>
        <v>0</v>
      </c>
      <c r="J22" s="134">
        <f>'3. melléklet'!L22</f>
        <v>0</v>
      </c>
      <c r="K22" s="134">
        <f>'4. melléklet'!L22+'5. melléklet'!L22</f>
        <v>0</v>
      </c>
      <c r="L22" s="332">
        <f t="shared" si="0"/>
        <v>0</v>
      </c>
    </row>
    <row r="23" spans="1:12" s="38" customFormat="1" ht="15" customHeight="1" thickBot="1">
      <c r="A23" s="162" t="s">
        <v>32</v>
      </c>
      <c r="B23" s="35"/>
      <c r="C23" s="36"/>
      <c r="D23" s="65" t="s">
        <v>281</v>
      </c>
      <c r="E23" s="66" t="s">
        <v>175</v>
      </c>
      <c r="F23" s="37"/>
      <c r="G23" s="37"/>
      <c r="H23" s="142"/>
      <c r="I23" s="134">
        <f>'2. melléklet'!L23</f>
        <v>14500</v>
      </c>
      <c r="J23" s="134">
        <f>'3. melléklet'!L23</f>
        <v>0</v>
      </c>
      <c r="K23" s="134">
        <f>'4. melléklet'!L23+'5. melléklet'!L23</f>
        <v>0</v>
      </c>
      <c r="L23" s="332">
        <f t="shared" si="0"/>
        <v>14500</v>
      </c>
    </row>
    <row r="24" spans="1:12" s="38" customFormat="1" ht="15" customHeight="1" thickBot="1">
      <c r="A24" s="162" t="s">
        <v>33</v>
      </c>
      <c r="B24" s="35"/>
      <c r="C24" s="36"/>
      <c r="D24" s="65" t="s">
        <v>275</v>
      </c>
      <c r="E24" s="66" t="s">
        <v>151</v>
      </c>
      <c r="F24" s="37"/>
      <c r="G24" s="37"/>
      <c r="H24" s="142"/>
      <c r="I24" s="134">
        <f>'2. melléklet'!L24</f>
        <v>1500</v>
      </c>
      <c r="J24" s="134">
        <f>'3. melléklet'!L24</f>
        <v>0</v>
      </c>
      <c r="K24" s="134">
        <f>'4. melléklet'!L24+'5. melléklet'!L24</f>
        <v>0</v>
      </c>
      <c r="L24" s="332">
        <f t="shared" si="0"/>
        <v>1500</v>
      </c>
    </row>
    <row r="25" spans="1:12" s="87" customFormat="1" ht="15" customHeight="1" thickBot="1">
      <c r="A25" s="162" t="s">
        <v>34</v>
      </c>
      <c r="B25" s="88"/>
      <c r="C25" s="89" t="s">
        <v>282</v>
      </c>
      <c r="D25" s="90" t="s">
        <v>81</v>
      </c>
      <c r="E25" s="91"/>
      <c r="F25" s="91"/>
      <c r="G25" s="91"/>
      <c r="H25" s="141"/>
      <c r="I25" s="92">
        <f>'2. melléklet'!L25</f>
        <v>177604</v>
      </c>
      <c r="J25" s="92">
        <f>'3. melléklet'!L25</f>
        <v>10994</v>
      </c>
      <c r="K25" s="135">
        <f>'4. melléklet'!L25+'5. melléklet'!L25</f>
        <v>40854</v>
      </c>
      <c r="L25" s="135">
        <f t="shared" si="0"/>
        <v>229452</v>
      </c>
    </row>
    <row r="26" spans="1:12" s="68" customFormat="1" ht="15" customHeight="1" thickBot="1">
      <c r="A26" s="162" t="s">
        <v>35</v>
      </c>
      <c r="B26" s="67"/>
      <c r="C26" s="69"/>
      <c r="D26" s="283" t="s">
        <v>283</v>
      </c>
      <c r="E26" s="66" t="s">
        <v>176</v>
      </c>
      <c r="F26" s="66"/>
      <c r="G26" s="66"/>
      <c r="H26" s="73"/>
      <c r="I26" s="134">
        <f>'2. melléklet'!L26</f>
        <v>0</v>
      </c>
      <c r="J26" s="134">
        <f>'3. melléklet'!L26</f>
        <v>0</v>
      </c>
      <c r="K26" s="134">
        <f>'4. melléklet'!L26+'5. melléklet'!L26</f>
        <v>0</v>
      </c>
      <c r="L26" s="332">
        <f t="shared" si="0"/>
        <v>0</v>
      </c>
    </row>
    <row r="27" spans="1:12" s="68" customFormat="1" ht="15" customHeight="1" thickBot="1">
      <c r="A27" s="162" t="s">
        <v>36</v>
      </c>
      <c r="B27" s="67"/>
      <c r="C27" s="69"/>
      <c r="D27" s="283" t="s">
        <v>284</v>
      </c>
      <c r="E27" s="66" t="s">
        <v>177</v>
      </c>
      <c r="F27" s="66"/>
      <c r="G27" s="66"/>
      <c r="H27" s="73"/>
      <c r="I27" s="134">
        <f>'2. melléklet'!L27</f>
        <v>2602</v>
      </c>
      <c r="J27" s="134">
        <f>'3. melléklet'!L27</f>
        <v>85</v>
      </c>
      <c r="K27" s="134">
        <f>'4. melléklet'!L27+'5. melléklet'!L27</f>
        <v>25144</v>
      </c>
      <c r="L27" s="332">
        <f t="shared" si="0"/>
        <v>27831</v>
      </c>
    </row>
    <row r="28" spans="1:12" s="68" customFormat="1" ht="15" customHeight="1" thickBot="1">
      <c r="A28" s="162" t="s">
        <v>37</v>
      </c>
      <c r="B28" s="67"/>
      <c r="C28" s="69"/>
      <c r="D28" s="283" t="s">
        <v>285</v>
      </c>
      <c r="E28" s="58" t="s">
        <v>178</v>
      </c>
      <c r="F28" s="58"/>
      <c r="G28" s="58"/>
      <c r="H28" s="73"/>
      <c r="I28" s="134">
        <f>'2. melléklet'!L28</f>
        <v>3402</v>
      </c>
      <c r="J28" s="134">
        <f>'3. melléklet'!L28</f>
        <v>8137</v>
      </c>
      <c r="K28" s="134">
        <f>'4. melléklet'!L28+'5. melléklet'!L28</f>
        <v>0</v>
      </c>
      <c r="L28" s="332">
        <f t="shared" si="0"/>
        <v>11539</v>
      </c>
    </row>
    <row r="29" spans="1:12" s="68" customFormat="1" ht="15" customHeight="1" thickBot="1">
      <c r="A29" s="162" t="s">
        <v>38</v>
      </c>
      <c r="B29" s="67"/>
      <c r="C29" s="69"/>
      <c r="D29" s="283" t="s">
        <v>286</v>
      </c>
      <c r="E29" s="58" t="s">
        <v>179</v>
      </c>
      <c r="F29" s="66"/>
      <c r="G29" s="66"/>
      <c r="H29" s="140"/>
      <c r="I29" s="134">
        <f>'2. melléklet'!L29</f>
        <v>41250</v>
      </c>
      <c r="J29" s="134">
        <f>'3. melléklet'!L29</f>
        <v>0</v>
      </c>
      <c r="K29" s="134">
        <f>'4. melléklet'!L29+'5. melléklet'!L29</f>
        <v>0</v>
      </c>
      <c r="L29" s="332">
        <f t="shared" si="0"/>
        <v>41250</v>
      </c>
    </row>
    <row r="30" spans="1:12" s="68" customFormat="1" ht="15" customHeight="1" thickBot="1">
      <c r="A30" s="162" t="s">
        <v>39</v>
      </c>
      <c r="B30" s="67"/>
      <c r="C30" s="69"/>
      <c r="D30" s="283" t="s">
        <v>287</v>
      </c>
      <c r="E30" s="58" t="s">
        <v>180</v>
      </c>
      <c r="F30" s="66"/>
      <c r="G30" s="66"/>
      <c r="H30" s="140"/>
      <c r="I30" s="134">
        <f>'2. melléklet'!L30</f>
        <v>16929</v>
      </c>
      <c r="J30" s="134">
        <f>'3. melléklet'!L30</f>
        <v>0</v>
      </c>
      <c r="K30" s="134">
        <f>'4. melléklet'!L30+'5. melléklet'!L30</f>
        <v>8000</v>
      </c>
      <c r="L30" s="332">
        <f t="shared" si="0"/>
        <v>24929</v>
      </c>
    </row>
    <row r="31" spans="1:12" s="68" customFormat="1" ht="15" customHeight="1" thickBot="1">
      <c r="A31" s="162" t="s">
        <v>40</v>
      </c>
      <c r="B31" s="67"/>
      <c r="C31" s="69"/>
      <c r="D31" s="283" t="s">
        <v>288</v>
      </c>
      <c r="E31" s="58" t="s">
        <v>181</v>
      </c>
      <c r="F31" s="66"/>
      <c r="G31" s="66"/>
      <c r="H31" s="140"/>
      <c r="I31" s="134">
        <f>'2. melléklet'!L31</f>
        <v>33667</v>
      </c>
      <c r="J31" s="134">
        <f>'3. melléklet'!L31</f>
        <v>2220</v>
      </c>
      <c r="K31" s="134">
        <f>'4. melléklet'!L31+'5. melléklet'!L31</f>
        <v>2863</v>
      </c>
      <c r="L31" s="332">
        <f t="shared" si="0"/>
        <v>38750</v>
      </c>
    </row>
    <row r="32" spans="1:12" s="68" customFormat="1" ht="15" customHeight="1" thickBot="1">
      <c r="A32" s="162" t="s">
        <v>41</v>
      </c>
      <c r="B32" s="67"/>
      <c r="C32" s="69"/>
      <c r="D32" s="283" t="s">
        <v>289</v>
      </c>
      <c r="E32" s="58" t="s">
        <v>182</v>
      </c>
      <c r="F32" s="66"/>
      <c r="G32" s="66"/>
      <c r="H32" s="140"/>
      <c r="I32" s="134">
        <f>'2. melléklet'!L32</f>
        <v>69754</v>
      </c>
      <c r="J32" s="134">
        <f>'3. melléklet'!L32</f>
        <v>552</v>
      </c>
      <c r="K32" s="134">
        <f>'4. melléklet'!L32+'5. melléklet'!L32</f>
        <v>4500</v>
      </c>
      <c r="L32" s="332">
        <f t="shared" si="0"/>
        <v>74806</v>
      </c>
    </row>
    <row r="33" spans="1:12" s="68" customFormat="1" ht="15" customHeight="1" thickBot="1">
      <c r="A33" s="162" t="s">
        <v>42</v>
      </c>
      <c r="B33" s="67"/>
      <c r="C33" s="69"/>
      <c r="D33" s="283" t="s">
        <v>290</v>
      </c>
      <c r="E33" s="58" t="s">
        <v>291</v>
      </c>
      <c r="F33" s="66"/>
      <c r="G33" s="66"/>
      <c r="H33" s="140"/>
      <c r="I33" s="134">
        <f>'2. melléklet'!L33</f>
        <v>10000</v>
      </c>
      <c r="J33" s="134">
        <f>'3. melléklet'!L33</f>
        <v>0</v>
      </c>
      <c r="K33" s="134">
        <f>'4. melléklet'!L33+'5. melléklet'!L33</f>
        <v>40</v>
      </c>
      <c r="L33" s="332">
        <f t="shared" si="0"/>
        <v>10040</v>
      </c>
    </row>
    <row r="34" spans="1:12" s="68" customFormat="1" ht="15" customHeight="1" thickBot="1">
      <c r="A34" s="162" t="s">
        <v>43</v>
      </c>
      <c r="B34" s="67"/>
      <c r="C34" s="69"/>
      <c r="D34" s="283" t="s">
        <v>292</v>
      </c>
      <c r="E34" s="58" t="s">
        <v>295</v>
      </c>
      <c r="F34" s="66"/>
      <c r="G34" s="66"/>
      <c r="H34" s="140"/>
      <c r="I34" s="134">
        <f>'2. melléklet'!L34</f>
        <v>0</v>
      </c>
      <c r="J34" s="134">
        <f>'3. melléklet'!L34</f>
        <v>0</v>
      </c>
      <c r="K34" s="134">
        <f>'4. melléklet'!L34+'5. melléklet'!L34</f>
        <v>0</v>
      </c>
      <c r="L34" s="332">
        <f t="shared" si="0"/>
        <v>0</v>
      </c>
    </row>
    <row r="35" spans="1:12" s="68" customFormat="1" ht="15" customHeight="1" thickBot="1">
      <c r="A35" s="162" t="s">
        <v>44</v>
      </c>
      <c r="B35" s="67"/>
      <c r="C35" s="69"/>
      <c r="D35" s="283" t="s">
        <v>293</v>
      </c>
      <c r="E35" s="58" t="s">
        <v>296</v>
      </c>
      <c r="F35" s="66"/>
      <c r="G35" s="66"/>
      <c r="H35" s="140"/>
      <c r="I35" s="134">
        <f>'2. melléklet'!L35</f>
        <v>0</v>
      </c>
      <c r="J35" s="134">
        <f>'3. melléklet'!L35</f>
        <v>0</v>
      </c>
      <c r="K35" s="134">
        <f>'4. melléklet'!L35+'5. melléklet'!L35</f>
        <v>0</v>
      </c>
      <c r="L35" s="332">
        <f t="shared" si="0"/>
        <v>0</v>
      </c>
    </row>
    <row r="36" spans="1:12" s="68" customFormat="1" ht="15" customHeight="1" thickBot="1">
      <c r="A36" s="162" t="s">
        <v>45</v>
      </c>
      <c r="B36" s="67"/>
      <c r="C36" s="69"/>
      <c r="D36" s="283" t="s">
        <v>294</v>
      </c>
      <c r="E36" s="58" t="s">
        <v>183</v>
      </c>
      <c r="F36" s="66"/>
      <c r="G36" s="66"/>
      <c r="H36" s="140"/>
      <c r="I36" s="134">
        <f>'2. melléklet'!L36</f>
        <v>0</v>
      </c>
      <c r="J36" s="134">
        <f>'3. melléklet'!L36</f>
        <v>0</v>
      </c>
      <c r="K36" s="134">
        <f>'4. melléklet'!L36+'5. melléklet'!L36</f>
        <v>307</v>
      </c>
      <c r="L36" s="332">
        <f t="shared" si="0"/>
        <v>307</v>
      </c>
    </row>
    <row r="37" spans="1:12" s="87" customFormat="1" ht="15" customHeight="1" thickBot="1">
      <c r="A37" s="162" t="s">
        <v>46</v>
      </c>
      <c r="B37" s="88"/>
      <c r="C37" s="89" t="s">
        <v>297</v>
      </c>
      <c r="D37" s="93" t="s">
        <v>153</v>
      </c>
      <c r="E37" s="94"/>
      <c r="F37" s="91"/>
      <c r="G37" s="91"/>
      <c r="H37" s="141"/>
      <c r="I37" s="92">
        <f>'2. melléklet'!L37</f>
        <v>4144</v>
      </c>
      <c r="J37" s="92">
        <f>'3. melléklet'!L37</f>
        <v>0</v>
      </c>
      <c r="K37" s="135">
        <f>'4. melléklet'!L37+'5. melléklet'!L37</f>
        <v>1300</v>
      </c>
      <c r="L37" s="135">
        <f t="shared" si="0"/>
        <v>5444</v>
      </c>
    </row>
    <row r="38" spans="1:12" s="57" customFormat="1" ht="15" customHeight="1" thickBot="1">
      <c r="A38" s="162" t="s">
        <v>47</v>
      </c>
      <c r="B38" s="55"/>
      <c r="C38" s="71"/>
      <c r="D38" s="282" t="s">
        <v>319</v>
      </c>
      <c r="E38" s="158" t="s">
        <v>329</v>
      </c>
      <c r="F38" s="72"/>
      <c r="G38" s="59"/>
      <c r="H38" s="143"/>
      <c r="I38" s="134">
        <f>'2. melléklet'!L38</f>
        <v>0</v>
      </c>
      <c r="J38" s="134">
        <f>'3. melléklet'!L38</f>
        <v>0</v>
      </c>
      <c r="K38" s="134">
        <f>'4. melléklet'!L38+'5. melléklet'!L38</f>
        <v>0</v>
      </c>
      <c r="L38" s="332">
        <f t="shared" si="0"/>
        <v>0</v>
      </c>
    </row>
    <row r="39" spans="1:12" s="57" customFormat="1" ht="15" customHeight="1" thickBot="1">
      <c r="A39" s="162" t="s">
        <v>48</v>
      </c>
      <c r="B39" s="55"/>
      <c r="C39" s="71"/>
      <c r="D39" s="282" t="s">
        <v>320</v>
      </c>
      <c r="E39" s="158" t="s">
        <v>330</v>
      </c>
      <c r="F39" s="72"/>
      <c r="G39" s="59"/>
      <c r="H39" s="143"/>
      <c r="I39" s="134">
        <f>'2. melléklet'!L39</f>
        <v>0</v>
      </c>
      <c r="J39" s="134">
        <f>'3. melléklet'!L39</f>
        <v>0</v>
      </c>
      <c r="K39" s="134">
        <f>'4. melléklet'!L39+'5. melléklet'!L39</f>
        <v>0</v>
      </c>
      <c r="L39" s="332">
        <f t="shared" si="0"/>
        <v>0</v>
      </c>
    </row>
    <row r="40" spans="1:12" s="57" customFormat="1" ht="15" customHeight="1" thickBot="1">
      <c r="A40" s="162" t="s">
        <v>49</v>
      </c>
      <c r="B40" s="55"/>
      <c r="C40" s="71"/>
      <c r="D40" s="282" t="s">
        <v>321</v>
      </c>
      <c r="E40" s="158" t="s">
        <v>331</v>
      </c>
      <c r="F40" s="72"/>
      <c r="G40" s="59"/>
      <c r="H40" s="143"/>
      <c r="I40" s="134">
        <f>'2. melléklet'!L40</f>
        <v>0</v>
      </c>
      <c r="J40" s="134">
        <f>'3. melléklet'!L40</f>
        <v>0</v>
      </c>
      <c r="K40" s="134">
        <f>'4. melléklet'!L40+'5. melléklet'!L40</f>
        <v>0</v>
      </c>
      <c r="L40" s="332">
        <f t="shared" si="0"/>
        <v>0</v>
      </c>
    </row>
    <row r="41" spans="1:12" s="57" customFormat="1" ht="15" customHeight="1" thickBot="1">
      <c r="A41" s="162" t="s">
        <v>50</v>
      </c>
      <c r="B41" s="55"/>
      <c r="C41" s="71"/>
      <c r="D41" s="282" t="s">
        <v>322</v>
      </c>
      <c r="E41" s="158" t="s">
        <v>186</v>
      </c>
      <c r="F41" s="72"/>
      <c r="G41" s="59"/>
      <c r="H41" s="143"/>
      <c r="I41" s="134">
        <f>'2. melléklet'!L41</f>
        <v>0</v>
      </c>
      <c r="J41" s="134">
        <f>'3. melléklet'!L41</f>
        <v>0</v>
      </c>
      <c r="K41" s="134">
        <f>'4. melléklet'!L41+'5. melléklet'!L41</f>
        <v>0</v>
      </c>
      <c r="L41" s="332">
        <f t="shared" si="0"/>
        <v>0</v>
      </c>
    </row>
    <row r="42" spans="1:12" s="57" customFormat="1" ht="15" customHeight="1" thickBot="1">
      <c r="A42" s="162" t="s">
        <v>51</v>
      </c>
      <c r="B42" s="55"/>
      <c r="C42" s="71"/>
      <c r="D42" s="56" t="s">
        <v>323</v>
      </c>
      <c r="E42" s="58" t="s">
        <v>187</v>
      </c>
      <c r="F42" s="72"/>
      <c r="G42" s="59"/>
      <c r="H42" s="143"/>
      <c r="I42" s="134">
        <f>'2. melléklet'!L42</f>
        <v>4144</v>
      </c>
      <c r="J42" s="134">
        <f>'3. melléklet'!L42</f>
        <v>0</v>
      </c>
      <c r="K42" s="134">
        <f>'4. melléklet'!L42+'5. melléklet'!L42</f>
        <v>1300</v>
      </c>
      <c r="L42" s="332">
        <f t="shared" si="0"/>
        <v>5444</v>
      </c>
    </row>
    <row r="43" spans="1:12" s="87" customFormat="1" ht="15" customHeight="1" thickBot="1">
      <c r="A43" s="162" t="s">
        <v>52</v>
      </c>
      <c r="B43" s="83" t="s">
        <v>83</v>
      </c>
      <c r="C43" s="84" t="s">
        <v>307</v>
      </c>
      <c r="D43" s="84"/>
      <c r="E43" s="84"/>
      <c r="F43" s="84"/>
      <c r="G43" s="84"/>
      <c r="H43" s="144"/>
      <c r="I43" s="86">
        <f>'2. melléklet'!L43</f>
        <v>76344</v>
      </c>
      <c r="J43" s="86">
        <f>'3. melléklet'!L43</f>
        <v>0</v>
      </c>
      <c r="K43" s="132">
        <f>'4. melléklet'!L43+'5. melléklet'!L43</f>
        <v>0</v>
      </c>
      <c r="L43" s="132">
        <f t="shared" si="0"/>
        <v>76344</v>
      </c>
    </row>
    <row r="44" spans="1:12" s="87" customFormat="1" ht="15" customHeight="1" thickBot="1">
      <c r="A44" s="162" t="s">
        <v>53</v>
      </c>
      <c r="B44" s="88"/>
      <c r="C44" s="96" t="s">
        <v>298</v>
      </c>
      <c r="D44" s="98" t="s">
        <v>154</v>
      </c>
      <c r="E44" s="93"/>
      <c r="F44" s="94"/>
      <c r="G44" s="94"/>
      <c r="H44" s="139"/>
      <c r="I44" s="95">
        <f>'2. melléklet'!L44</f>
        <v>13352</v>
      </c>
      <c r="J44" s="95">
        <f>'3. melléklet'!L44</f>
        <v>0</v>
      </c>
      <c r="K44" s="133">
        <f>'4. melléklet'!L44+'5. melléklet'!L44</f>
        <v>0</v>
      </c>
      <c r="L44" s="133">
        <f t="shared" si="0"/>
        <v>13352</v>
      </c>
    </row>
    <row r="45" spans="1:12" s="68" customFormat="1" ht="15" customHeight="1" thickBot="1">
      <c r="A45" s="162" t="s">
        <v>54</v>
      </c>
      <c r="B45" s="67"/>
      <c r="C45" s="69"/>
      <c r="D45" s="282" t="s">
        <v>301</v>
      </c>
      <c r="E45" s="66" t="s">
        <v>302</v>
      </c>
      <c r="F45" s="66"/>
      <c r="G45" s="66"/>
      <c r="H45" s="140"/>
      <c r="I45" s="134">
        <f>'2. melléklet'!L45</f>
        <v>200</v>
      </c>
      <c r="J45" s="134">
        <f>'3. melléklet'!L45</f>
        <v>0</v>
      </c>
      <c r="K45" s="134">
        <f>'4. melléklet'!L45+'5. melléklet'!L45</f>
        <v>0</v>
      </c>
      <c r="L45" s="332">
        <f t="shared" si="0"/>
        <v>200</v>
      </c>
    </row>
    <row r="46" spans="1:12" s="68" customFormat="1" ht="15" customHeight="1" thickBot="1">
      <c r="A46" s="162" t="s">
        <v>55</v>
      </c>
      <c r="B46" s="67"/>
      <c r="C46" s="69"/>
      <c r="D46" s="282" t="s">
        <v>304</v>
      </c>
      <c r="E46" s="158" t="s">
        <v>308</v>
      </c>
      <c r="F46" s="66"/>
      <c r="G46" s="66"/>
      <c r="H46" s="140"/>
      <c r="I46" s="134">
        <f>'2. melléklet'!L46</f>
        <v>0</v>
      </c>
      <c r="J46" s="134">
        <f>'3. melléklet'!L46</f>
        <v>0</v>
      </c>
      <c r="K46" s="134">
        <f>'4. melléklet'!L46+'5. melléklet'!L46</f>
        <v>0</v>
      </c>
      <c r="L46" s="332">
        <f t="shared" si="0"/>
        <v>0</v>
      </c>
    </row>
    <row r="47" spans="1:12" s="68" customFormat="1" ht="15" customHeight="1" thickBot="1">
      <c r="A47" s="162" t="s">
        <v>56</v>
      </c>
      <c r="B47" s="67"/>
      <c r="C47" s="69"/>
      <c r="D47" s="282" t="s">
        <v>305</v>
      </c>
      <c r="E47" s="158" t="s">
        <v>309</v>
      </c>
      <c r="F47" s="66"/>
      <c r="G47" s="66"/>
      <c r="H47" s="140"/>
      <c r="I47" s="134">
        <f>'2. melléklet'!L47</f>
        <v>0</v>
      </c>
      <c r="J47" s="134">
        <f>'3. melléklet'!L47</f>
        <v>0</v>
      </c>
      <c r="K47" s="134">
        <f>'4. melléklet'!L47+'5. melléklet'!L47</f>
        <v>0</v>
      </c>
      <c r="L47" s="332">
        <f t="shared" si="0"/>
        <v>0</v>
      </c>
    </row>
    <row r="48" spans="1:12" s="68" customFormat="1" ht="15" customHeight="1" thickBot="1">
      <c r="A48" s="162" t="s">
        <v>57</v>
      </c>
      <c r="B48" s="67"/>
      <c r="C48" s="69"/>
      <c r="D48" s="282" t="s">
        <v>306</v>
      </c>
      <c r="E48" s="158" t="s">
        <v>310</v>
      </c>
      <c r="F48" s="66"/>
      <c r="G48" s="66"/>
      <c r="H48" s="140"/>
      <c r="I48" s="134">
        <f>'2. melléklet'!L48</f>
        <v>0</v>
      </c>
      <c r="J48" s="134">
        <f>'3. melléklet'!L48</f>
        <v>0</v>
      </c>
      <c r="K48" s="134">
        <f>'4. melléklet'!L48+'5. melléklet'!L48</f>
        <v>0</v>
      </c>
      <c r="L48" s="332">
        <f t="shared" si="0"/>
        <v>0</v>
      </c>
    </row>
    <row r="49" spans="1:12" s="68" customFormat="1" ht="15" customHeight="1" thickBot="1">
      <c r="A49" s="162" t="s">
        <v>58</v>
      </c>
      <c r="B49" s="67"/>
      <c r="C49" s="56"/>
      <c r="D49" s="282" t="s">
        <v>303</v>
      </c>
      <c r="E49" s="66" t="s">
        <v>170</v>
      </c>
      <c r="F49" s="70"/>
      <c r="G49" s="70"/>
      <c r="H49" s="140"/>
      <c r="I49" s="134">
        <f>'2. melléklet'!L49</f>
        <v>13152</v>
      </c>
      <c r="J49" s="134">
        <f>'3. melléklet'!L49</f>
        <v>0</v>
      </c>
      <c r="K49" s="134">
        <f>'4. melléklet'!L49+'5. melléklet'!L49</f>
        <v>0</v>
      </c>
      <c r="L49" s="332">
        <f t="shared" si="0"/>
        <v>13152</v>
      </c>
    </row>
    <row r="50" spans="1:12" s="87" customFormat="1" ht="15" customHeight="1" thickBot="1">
      <c r="A50" s="162" t="s">
        <v>59</v>
      </c>
      <c r="B50" s="88"/>
      <c r="C50" s="96" t="s">
        <v>299</v>
      </c>
      <c r="D50" s="97" t="s">
        <v>84</v>
      </c>
      <c r="E50" s="90"/>
      <c r="F50" s="91"/>
      <c r="G50" s="91"/>
      <c r="H50" s="141"/>
      <c r="I50" s="92">
        <f>'2. melléklet'!L50</f>
        <v>62992</v>
      </c>
      <c r="J50" s="92">
        <f>'3. melléklet'!L50</f>
        <v>0</v>
      </c>
      <c r="K50" s="135">
        <f>'4. melléklet'!L50+'5. melléklet'!L50</f>
        <v>0</v>
      </c>
      <c r="L50" s="135">
        <f t="shared" si="0"/>
        <v>62992</v>
      </c>
    </row>
    <row r="51" spans="1:12" s="68" customFormat="1" ht="15" customHeight="1" thickBot="1">
      <c r="A51" s="162" t="s">
        <v>60</v>
      </c>
      <c r="B51" s="67"/>
      <c r="C51" s="69"/>
      <c r="D51" s="282" t="s">
        <v>311</v>
      </c>
      <c r="E51" s="66" t="s">
        <v>316</v>
      </c>
      <c r="F51" s="66"/>
      <c r="G51" s="66"/>
      <c r="H51" s="140"/>
      <c r="I51" s="134">
        <f>'2. melléklet'!L51</f>
        <v>0</v>
      </c>
      <c r="J51" s="134">
        <f>'3. melléklet'!L51</f>
        <v>0</v>
      </c>
      <c r="K51" s="134">
        <f>'4. melléklet'!L51+'5. melléklet'!L51</f>
        <v>0</v>
      </c>
      <c r="L51" s="332">
        <f t="shared" si="0"/>
        <v>0</v>
      </c>
    </row>
    <row r="52" spans="1:12" s="68" customFormat="1" ht="15" customHeight="1" thickBot="1">
      <c r="A52" s="162" t="s">
        <v>61</v>
      </c>
      <c r="B52" s="67"/>
      <c r="C52" s="69"/>
      <c r="D52" s="282" t="s">
        <v>312</v>
      </c>
      <c r="E52" s="66" t="s">
        <v>184</v>
      </c>
      <c r="F52" s="66"/>
      <c r="G52" s="66"/>
      <c r="H52" s="140"/>
      <c r="I52" s="134">
        <f>'2. melléklet'!L52</f>
        <v>62992</v>
      </c>
      <c r="J52" s="134">
        <f>'3. melléklet'!L52</f>
        <v>0</v>
      </c>
      <c r="K52" s="134">
        <f>'4. melléklet'!L52+'5. melléklet'!L52</f>
        <v>0</v>
      </c>
      <c r="L52" s="332">
        <f t="shared" si="0"/>
        <v>62992</v>
      </c>
    </row>
    <row r="53" spans="1:12" s="68" customFormat="1" ht="15" customHeight="1" thickBot="1">
      <c r="A53" s="162" t="s">
        <v>62</v>
      </c>
      <c r="B53" s="67"/>
      <c r="C53" s="69"/>
      <c r="D53" s="282" t="s">
        <v>313</v>
      </c>
      <c r="E53" s="66" t="s">
        <v>185</v>
      </c>
      <c r="F53" s="66"/>
      <c r="G53" s="66"/>
      <c r="H53" s="140"/>
      <c r="I53" s="134">
        <f>'2. melléklet'!L53</f>
        <v>0</v>
      </c>
      <c r="J53" s="134">
        <f>'3. melléklet'!L53</f>
        <v>0</v>
      </c>
      <c r="K53" s="134">
        <f>'4. melléklet'!L53+'5. melléklet'!L53</f>
        <v>0</v>
      </c>
      <c r="L53" s="332">
        <f t="shared" si="0"/>
        <v>0</v>
      </c>
    </row>
    <row r="54" spans="1:12" s="68" customFormat="1" ht="15" customHeight="1" thickBot="1">
      <c r="A54" s="162" t="s">
        <v>63</v>
      </c>
      <c r="B54" s="67"/>
      <c r="C54" s="69"/>
      <c r="D54" s="282" t="s">
        <v>314</v>
      </c>
      <c r="E54" s="66" t="s">
        <v>317</v>
      </c>
      <c r="F54" s="66"/>
      <c r="G54" s="66"/>
      <c r="H54" s="140"/>
      <c r="I54" s="134">
        <f>'2. melléklet'!L54</f>
        <v>0</v>
      </c>
      <c r="J54" s="134">
        <f>'3. melléklet'!L54</f>
        <v>0</v>
      </c>
      <c r="K54" s="134">
        <f>'4. melléklet'!L54+'5. melléklet'!L54</f>
        <v>0</v>
      </c>
      <c r="L54" s="332">
        <f t="shared" si="0"/>
        <v>0</v>
      </c>
    </row>
    <row r="55" spans="1:12" s="68" customFormat="1" ht="15" customHeight="1" thickBot="1">
      <c r="A55" s="162" t="s">
        <v>64</v>
      </c>
      <c r="B55" s="67"/>
      <c r="C55" s="69"/>
      <c r="D55" s="282" t="s">
        <v>315</v>
      </c>
      <c r="E55" s="66" t="s">
        <v>318</v>
      </c>
      <c r="F55" s="58"/>
      <c r="G55" s="58"/>
      <c r="H55" s="73"/>
      <c r="I55" s="134">
        <f>'2. melléklet'!L55</f>
        <v>0</v>
      </c>
      <c r="J55" s="134">
        <f>'3. melléklet'!L55</f>
        <v>0</v>
      </c>
      <c r="K55" s="134">
        <f>'4. melléklet'!L55+'5. melléklet'!L55</f>
        <v>0</v>
      </c>
      <c r="L55" s="332">
        <f t="shared" si="0"/>
        <v>0</v>
      </c>
    </row>
    <row r="56" spans="1:12" s="87" customFormat="1" ht="15" customHeight="1" thickBot="1">
      <c r="A56" s="162" t="s">
        <v>65</v>
      </c>
      <c r="B56" s="88"/>
      <c r="C56" s="96" t="s">
        <v>300</v>
      </c>
      <c r="D56" s="93" t="s">
        <v>155</v>
      </c>
      <c r="E56" s="99"/>
      <c r="F56" s="94"/>
      <c r="G56" s="94"/>
      <c r="H56" s="139"/>
      <c r="I56" s="95">
        <f>'2. melléklet'!L56</f>
        <v>0</v>
      </c>
      <c r="J56" s="95">
        <f>'3. melléklet'!L56</f>
        <v>0</v>
      </c>
      <c r="K56" s="133">
        <f>'4. melléklet'!L56+'5. melléklet'!L56</f>
        <v>0</v>
      </c>
      <c r="L56" s="133">
        <f t="shared" si="0"/>
        <v>0</v>
      </c>
    </row>
    <row r="57" spans="1:12" s="87" customFormat="1" ht="15" customHeight="1" thickBot="1">
      <c r="A57" s="162" t="s">
        <v>66</v>
      </c>
      <c r="B57" s="88"/>
      <c r="C57" s="96"/>
      <c r="D57" s="282" t="s">
        <v>324</v>
      </c>
      <c r="E57" s="158" t="s">
        <v>332</v>
      </c>
      <c r="F57" s="94"/>
      <c r="G57" s="94"/>
      <c r="H57" s="139"/>
      <c r="I57" s="136">
        <f>'2. melléklet'!L57</f>
        <v>0</v>
      </c>
      <c r="J57" s="136">
        <f>'3. melléklet'!L57</f>
        <v>0</v>
      </c>
      <c r="K57" s="136">
        <f>'4. melléklet'!L57+'5. melléklet'!L57</f>
        <v>0</v>
      </c>
      <c r="L57" s="136">
        <f t="shared" si="0"/>
        <v>0</v>
      </c>
    </row>
    <row r="58" spans="1:12" s="87" customFormat="1" ht="15" customHeight="1" thickBot="1">
      <c r="A58" s="162" t="s">
        <v>67</v>
      </c>
      <c r="B58" s="88"/>
      <c r="C58" s="96"/>
      <c r="D58" s="282" t="s">
        <v>325</v>
      </c>
      <c r="E58" s="158" t="s">
        <v>333</v>
      </c>
      <c r="F58" s="94"/>
      <c r="G58" s="94"/>
      <c r="H58" s="139"/>
      <c r="I58" s="136">
        <f>'2. melléklet'!L58</f>
        <v>0</v>
      </c>
      <c r="J58" s="136">
        <f>'3. melléklet'!L58</f>
        <v>0</v>
      </c>
      <c r="K58" s="136">
        <f>'4. melléklet'!L58+'5. melléklet'!L58</f>
        <v>0</v>
      </c>
      <c r="L58" s="136">
        <f t="shared" si="0"/>
        <v>0</v>
      </c>
    </row>
    <row r="59" spans="1:12" s="87" customFormat="1" ht="15" customHeight="1" thickBot="1">
      <c r="A59" s="162" t="s">
        <v>69</v>
      </c>
      <c r="B59" s="88"/>
      <c r="C59" s="96"/>
      <c r="D59" s="282" t="s">
        <v>326</v>
      </c>
      <c r="E59" s="158" t="s">
        <v>334</v>
      </c>
      <c r="F59" s="94"/>
      <c r="G59" s="94"/>
      <c r="H59" s="139"/>
      <c r="I59" s="136">
        <f>'2. melléklet'!L59</f>
        <v>0</v>
      </c>
      <c r="J59" s="136">
        <f>'3. melléklet'!L59</f>
        <v>0</v>
      </c>
      <c r="K59" s="136">
        <f>'4. melléklet'!L59+'5. melléklet'!L59</f>
        <v>0</v>
      </c>
      <c r="L59" s="136">
        <f t="shared" si="0"/>
        <v>0</v>
      </c>
    </row>
    <row r="60" spans="1:12" s="87" customFormat="1" ht="15" customHeight="1" thickBot="1">
      <c r="A60" s="162" t="s">
        <v>70</v>
      </c>
      <c r="B60" s="88"/>
      <c r="C60" s="96"/>
      <c r="D60" s="282" t="s">
        <v>327</v>
      </c>
      <c r="E60" s="158" t="s">
        <v>224</v>
      </c>
      <c r="F60" s="94"/>
      <c r="G60" s="94"/>
      <c r="H60" s="139"/>
      <c r="I60" s="136">
        <f>'2. melléklet'!L60</f>
        <v>0</v>
      </c>
      <c r="J60" s="136">
        <f>'3. melléklet'!L60</f>
        <v>0</v>
      </c>
      <c r="K60" s="136">
        <f>'4. melléklet'!L60+'5. melléklet'!L60</f>
        <v>0</v>
      </c>
      <c r="L60" s="136">
        <f t="shared" si="0"/>
        <v>0</v>
      </c>
    </row>
    <row r="61" spans="1:12" s="68" customFormat="1" ht="15" customHeight="1" thickBot="1">
      <c r="A61" s="162" t="s">
        <v>97</v>
      </c>
      <c r="B61" s="67"/>
      <c r="C61" s="69"/>
      <c r="D61" s="56" t="s">
        <v>328</v>
      </c>
      <c r="E61" s="58" t="s">
        <v>335</v>
      </c>
      <c r="F61" s="58"/>
      <c r="G61" s="58"/>
      <c r="H61" s="73"/>
      <c r="I61" s="136">
        <f>'2. melléklet'!L61</f>
        <v>0</v>
      </c>
      <c r="J61" s="136">
        <f>'3. melléklet'!L61</f>
        <v>0</v>
      </c>
      <c r="K61" s="136">
        <f>'4. melléklet'!L61+'5. melléklet'!L61</f>
        <v>0</v>
      </c>
      <c r="L61" s="334">
        <f t="shared" si="0"/>
        <v>0</v>
      </c>
    </row>
    <row r="62" spans="1:12" s="87" customFormat="1" ht="30" customHeight="1" thickBot="1">
      <c r="A62" s="162" t="s">
        <v>98</v>
      </c>
      <c r="B62" s="397" t="s">
        <v>457</v>
      </c>
      <c r="C62" s="398"/>
      <c r="D62" s="398"/>
      <c r="E62" s="398"/>
      <c r="F62" s="398"/>
      <c r="G62" s="398"/>
      <c r="H62" s="398"/>
      <c r="I62" s="100">
        <f>'2. melléklet'!L62</f>
        <v>1042990</v>
      </c>
      <c r="J62" s="100">
        <f>'3. melléklet'!L62</f>
        <v>10994</v>
      </c>
      <c r="K62" s="137">
        <f>'4. melléklet'!L62+'5. melléklet'!L62</f>
        <v>42154</v>
      </c>
      <c r="L62" s="137">
        <f t="shared" si="0"/>
        <v>1096138</v>
      </c>
    </row>
    <row r="63" spans="1:12" s="102" customFormat="1" ht="15" customHeight="1" thickBot="1">
      <c r="A63" s="162" t="s">
        <v>99</v>
      </c>
      <c r="B63" s="83" t="s">
        <v>85</v>
      </c>
      <c r="C63" s="399" t="s">
        <v>336</v>
      </c>
      <c r="D63" s="399"/>
      <c r="E63" s="399"/>
      <c r="F63" s="399"/>
      <c r="G63" s="399"/>
      <c r="H63" s="400"/>
      <c r="I63" s="86">
        <f>'2. melléklet'!L63</f>
        <v>363575</v>
      </c>
      <c r="J63" s="86">
        <f>'3. melléklet'!L63</f>
        <v>164325</v>
      </c>
      <c r="K63" s="132">
        <f>'4. melléklet'!L63+'5. melléklet'!L63</f>
        <v>347026</v>
      </c>
      <c r="L63" s="132">
        <f t="shared" si="0"/>
        <v>874926</v>
      </c>
    </row>
    <row r="64" spans="1:12" s="102" customFormat="1" ht="15" customHeight="1" thickBot="1">
      <c r="A64" s="162" t="s">
        <v>100</v>
      </c>
      <c r="B64" s="101"/>
      <c r="C64" s="89" t="s">
        <v>337</v>
      </c>
      <c r="D64" s="90" t="s">
        <v>338</v>
      </c>
      <c r="E64" s="90"/>
      <c r="F64" s="90"/>
      <c r="G64" s="90"/>
      <c r="H64" s="145"/>
      <c r="I64" s="92">
        <f>'2. melléklet'!L64</f>
        <v>363575</v>
      </c>
      <c r="J64" s="92">
        <f>'3. melléklet'!L64</f>
        <v>164325</v>
      </c>
      <c r="K64" s="92">
        <f>'4. melléklet'!L64+'5. melléklet'!L64</f>
        <v>347026</v>
      </c>
      <c r="L64" s="135">
        <f t="shared" si="0"/>
        <v>874926</v>
      </c>
    </row>
    <row r="65" spans="1:12" s="68" customFormat="1" ht="15" customHeight="1" thickBot="1">
      <c r="A65" s="162" t="s">
        <v>101</v>
      </c>
      <c r="B65" s="67"/>
      <c r="C65" s="56"/>
      <c r="D65" s="283" t="s">
        <v>339</v>
      </c>
      <c r="E65" s="66" t="s">
        <v>349</v>
      </c>
      <c r="F65" s="66"/>
      <c r="G65" s="66"/>
      <c r="H65" s="140"/>
      <c r="I65" s="134">
        <f>'2. melléklet'!L65</f>
        <v>0</v>
      </c>
      <c r="J65" s="134">
        <f>'3. melléklet'!L65</f>
        <v>0</v>
      </c>
      <c r="K65" s="134">
        <f>'4. melléklet'!L65+'5. melléklet'!L65</f>
        <v>0</v>
      </c>
      <c r="L65" s="332">
        <f t="shared" si="0"/>
        <v>0</v>
      </c>
    </row>
    <row r="66" spans="1:12" s="68" customFormat="1" ht="15" customHeight="1" thickBot="1">
      <c r="A66" s="162" t="s">
        <v>102</v>
      </c>
      <c r="B66" s="67"/>
      <c r="C66" s="56"/>
      <c r="D66" s="283" t="s">
        <v>340</v>
      </c>
      <c r="E66" s="66" t="s">
        <v>157</v>
      </c>
      <c r="F66" s="66"/>
      <c r="G66" s="66"/>
      <c r="H66" s="140"/>
      <c r="I66" s="134">
        <f>'2. melléklet'!L66</f>
        <v>348718</v>
      </c>
      <c r="J66" s="134">
        <f>'3. melléklet'!L66</f>
        <v>574</v>
      </c>
      <c r="K66" s="134">
        <f>'4. melléklet'!L66+'5. melléklet'!L66</f>
        <v>3700</v>
      </c>
      <c r="L66" s="332">
        <f t="shared" si="0"/>
        <v>352992</v>
      </c>
    </row>
    <row r="67" spans="1:12" s="68" customFormat="1" ht="15" customHeight="1" thickBot="1">
      <c r="A67" s="162" t="s">
        <v>103</v>
      </c>
      <c r="B67" s="67"/>
      <c r="C67" s="56"/>
      <c r="D67" s="283" t="s">
        <v>341</v>
      </c>
      <c r="E67" s="66" t="s">
        <v>249</v>
      </c>
      <c r="F67" s="66"/>
      <c r="G67" s="66"/>
      <c r="H67" s="140"/>
      <c r="I67" s="134">
        <f>'2. melléklet'!L67</f>
        <v>14857</v>
      </c>
      <c r="J67" s="134">
        <f>'3. melléklet'!L67</f>
        <v>0</v>
      </c>
      <c r="K67" s="134">
        <f>'4. melléklet'!L67+'5. melléklet'!L67</f>
        <v>0</v>
      </c>
      <c r="L67" s="332">
        <f t="shared" si="0"/>
        <v>14857</v>
      </c>
    </row>
    <row r="68" spans="1:12" s="68" customFormat="1" ht="15" customHeight="1" thickBot="1">
      <c r="A68" s="266" t="s">
        <v>104</v>
      </c>
      <c r="B68" s="267"/>
      <c r="C68" s="268"/>
      <c r="D68" s="284" t="s">
        <v>342</v>
      </c>
      <c r="E68" s="269" t="s">
        <v>350</v>
      </c>
      <c r="F68" s="269"/>
      <c r="G68" s="269"/>
      <c r="H68" s="270"/>
      <c r="I68" s="271">
        <f>'2. melléklet'!L68</f>
        <v>0</v>
      </c>
      <c r="J68" s="271">
        <f>'3. melléklet'!L68</f>
        <v>163751</v>
      </c>
      <c r="K68" s="271">
        <f>'4. melléklet'!L68+'5. melléklet'!L68</f>
        <v>343326</v>
      </c>
      <c r="L68" s="333">
        <f t="shared" si="0"/>
        <v>507077</v>
      </c>
    </row>
    <row r="69" spans="1:12" s="87" customFormat="1" ht="15" customHeight="1" thickBot="1">
      <c r="A69" s="162" t="s">
        <v>105</v>
      </c>
      <c r="B69" s="88"/>
      <c r="C69" s="89" t="s">
        <v>344</v>
      </c>
      <c r="D69" s="90" t="s">
        <v>343</v>
      </c>
      <c r="E69" s="90"/>
      <c r="F69" s="90"/>
      <c r="G69" s="90"/>
      <c r="H69" s="139"/>
      <c r="I69" s="92">
        <f>'2. melléklet'!L69</f>
        <v>0</v>
      </c>
      <c r="J69" s="92">
        <f>'3. melléklet'!L69</f>
        <v>0</v>
      </c>
      <c r="K69" s="135">
        <f>'4. melléklet'!L69+'5. melléklet'!L69</f>
        <v>0</v>
      </c>
      <c r="L69" s="135">
        <f t="shared" si="0"/>
        <v>0</v>
      </c>
    </row>
    <row r="70" spans="1:12" s="254" customFormat="1" ht="15" customHeight="1" thickBot="1">
      <c r="A70" s="162" t="s">
        <v>106</v>
      </c>
      <c r="B70" s="248"/>
      <c r="C70" s="249" t="s">
        <v>345</v>
      </c>
      <c r="D70" s="260" t="s">
        <v>347</v>
      </c>
      <c r="E70" s="261"/>
      <c r="F70" s="261"/>
      <c r="G70" s="261"/>
      <c r="H70" s="262"/>
      <c r="I70" s="263">
        <f>'2. melléklet'!L70</f>
        <v>0</v>
      </c>
      <c r="J70" s="263">
        <f>'3. melléklet'!L70</f>
        <v>0</v>
      </c>
      <c r="K70" s="263">
        <f>'4. melléklet'!L70+'5. melléklet'!L70</f>
        <v>0</v>
      </c>
      <c r="L70" s="263">
        <f t="shared" si="0"/>
        <v>0</v>
      </c>
    </row>
    <row r="71" spans="1:12" s="254" customFormat="1" ht="15" customHeight="1" thickBot="1">
      <c r="A71" s="162" t="s">
        <v>107</v>
      </c>
      <c r="B71" s="248"/>
      <c r="C71" s="249" t="s">
        <v>346</v>
      </c>
      <c r="D71" s="250" t="s">
        <v>348</v>
      </c>
      <c r="E71" s="251"/>
      <c r="F71" s="251"/>
      <c r="G71" s="251"/>
      <c r="H71" s="253"/>
      <c r="I71" s="252">
        <f>'2. melléklet'!L71</f>
        <v>0</v>
      </c>
      <c r="J71" s="252">
        <f>'3. melléklet'!L71</f>
        <v>0</v>
      </c>
      <c r="K71" s="252">
        <f>'4. melléklet'!L71+'5. melléklet'!L71</f>
        <v>0</v>
      </c>
      <c r="L71" s="252">
        <f t="shared" si="0"/>
        <v>0</v>
      </c>
    </row>
    <row r="72" spans="1:12" s="87" customFormat="1" ht="30" customHeight="1" thickBot="1">
      <c r="A72" s="162" t="s">
        <v>108</v>
      </c>
      <c r="B72" s="404" t="s">
        <v>456</v>
      </c>
      <c r="C72" s="405"/>
      <c r="D72" s="405"/>
      <c r="E72" s="405"/>
      <c r="F72" s="405"/>
      <c r="G72" s="405"/>
      <c r="H72" s="405"/>
      <c r="I72" s="100">
        <f>'2. melléklet'!L72</f>
        <v>1406565</v>
      </c>
      <c r="J72" s="100">
        <f>'3. melléklet'!L72</f>
        <v>175319</v>
      </c>
      <c r="K72" s="100">
        <f>'4. melléklet'!L72+'5. melléklet'!L72</f>
        <v>389180</v>
      </c>
      <c r="L72" s="100">
        <f>SUM(I72:K72)-L68</f>
        <v>1463987</v>
      </c>
    </row>
    <row r="73" spans="1:12" s="38" customFormat="1" ht="15" customHeight="1" thickBot="1">
      <c r="A73" s="162" t="s">
        <v>109</v>
      </c>
      <c r="B73" s="74"/>
      <c r="C73" s="74"/>
      <c r="D73" s="74"/>
      <c r="E73" s="74"/>
      <c r="F73" s="74"/>
      <c r="G73" s="74"/>
      <c r="H73" s="74"/>
      <c r="I73" s="74"/>
      <c r="J73" s="74"/>
      <c r="K73" s="74"/>
      <c r="L73" s="74"/>
    </row>
    <row r="74" spans="1:12" ht="124.5" customHeight="1" thickBot="1">
      <c r="A74" s="162" t="s">
        <v>110</v>
      </c>
      <c r="B74" s="392" t="s">
        <v>88</v>
      </c>
      <c r="C74" s="393"/>
      <c r="D74" s="393"/>
      <c r="E74" s="393"/>
      <c r="F74" s="393"/>
      <c r="G74" s="393"/>
      <c r="H74" s="394"/>
      <c r="I74" s="39" t="s">
        <v>445</v>
      </c>
      <c r="J74" s="39" t="s">
        <v>446</v>
      </c>
      <c r="K74" s="39" t="s">
        <v>402</v>
      </c>
      <c r="L74" s="64" t="s">
        <v>447</v>
      </c>
    </row>
    <row r="75" spans="1:12" s="107" customFormat="1" ht="16.5" thickBot="1">
      <c r="A75" s="162" t="s">
        <v>111</v>
      </c>
      <c r="B75" s="104" t="s">
        <v>80</v>
      </c>
      <c r="C75" s="105" t="s">
        <v>351</v>
      </c>
      <c r="D75" s="105"/>
      <c r="E75" s="105"/>
      <c r="F75" s="105"/>
      <c r="G75" s="105"/>
      <c r="H75" s="105"/>
      <c r="I75" s="106">
        <f>'2. melléklet'!L75</f>
        <v>528975</v>
      </c>
      <c r="J75" s="106">
        <f>'3. melléklet'!L75</f>
        <v>173419</v>
      </c>
      <c r="K75" s="106">
        <f>'4. melléklet'!L75+'5. melléklet'!L75</f>
        <v>383514</v>
      </c>
      <c r="L75" s="106">
        <f>SUM(I75:K75)</f>
        <v>1085908</v>
      </c>
    </row>
    <row r="76" spans="1:12" s="107" customFormat="1" ht="16.5" thickBot="1">
      <c r="A76" s="162" t="s">
        <v>112</v>
      </c>
      <c r="B76" s="108"/>
      <c r="C76" s="109" t="s">
        <v>352</v>
      </c>
      <c r="D76" s="110" t="s">
        <v>86</v>
      </c>
      <c r="E76" s="110"/>
      <c r="F76" s="110"/>
      <c r="G76" s="110"/>
      <c r="H76" s="111"/>
      <c r="I76" s="112">
        <f>'2. melléklet'!L76</f>
        <v>39342</v>
      </c>
      <c r="J76" s="112">
        <f>'3. melléklet'!L76</f>
        <v>114897</v>
      </c>
      <c r="K76" s="112">
        <f>'4. melléklet'!L76+'5. melléklet'!L76</f>
        <v>197335</v>
      </c>
      <c r="L76" s="112">
        <f aca="true" t="shared" si="1" ref="L76:L103">SUM(I76:K76)</f>
        <v>351574</v>
      </c>
    </row>
    <row r="77" spans="1:12" s="107" customFormat="1" ht="16.5" thickBot="1">
      <c r="A77" s="162" t="s">
        <v>113</v>
      </c>
      <c r="B77" s="108"/>
      <c r="C77" s="109" t="s">
        <v>353</v>
      </c>
      <c r="D77" s="113" t="s">
        <v>158</v>
      </c>
      <c r="E77" s="114"/>
      <c r="F77" s="113"/>
      <c r="G77" s="113"/>
      <c r="H77" s="115"/>
      <c r="I77" s="116">
        <f>'2. melléklet'!L77</f>
        <v>5362</v>
      </c>
      <c r="J77" s="116">
        <f>'3. melléklet'!L77</f>
        <v>15637</v>
      </c>
      <c r="K77" s="116">
        <f>'4. melléklet'!L77+'5. melléklet'!L77</f>
        <v>27156</v>
      </c>
      <c r="L77" s="116">
        <f t="shared" si="1"/>
        <v>48155</v>
      </c>
    </row>
    <row r="78" spans="1:12" s="107" customFormat="1" ht="16.5" thickBot="1">
      <c r="A78" s="162" t="s">
        <v>114</v>
      </c>
      <c r="B78" s="108"/>
      <c r="C78" s="109" t="s">
        <v>353</v>
      </c>
      <c r="D78" s="113" t="s">
        <v>159</v>
      </c>
      <c r="E78" s="114"/>
      <c r="F78" s="113"/>
      <c r="G78" s="113"/>
      <c r="H78" s="115"/>
      <c r="I78" s="116">
        <f>'2. melléklet'!L78</f>
        <v>277243</v>
      </c>
      <c r="J78" s="116">
        <f>'3. melléklet'!L78</f>
        <v>41811</v>
      </c>
      <c r="K78" s="116">
        <f>'4. melléklet'!L78+'5. melléklet'!L78</f>
        <v>154382</v>
      </c>
      <c r="L78" s="116">
        <f t="shared" si="1"/>
        <v>473436</v>
      </c>
    </row>
    <row r="79" spans="1:12" s="107" customFormat="1" ht="16.5" thickBot="1">
      <c r="A79" s="162" t="s">
        <v>115</v>
      </c>
      <c r="B79" s="108"/>
      <c r="C79" s="109" t="s">
        <v>354</v>
      </c>
      <c r="D79" s="117" t="s">
        <v>166</v>
      </c>
      <c r="E79" s="118"/>
      <c r="F79" s="118"/>
      <c r="G79" s="117"/>
      <c r="H79" s="119"/>
      <c r="I79" s="128">
        <f>'2. melléklet'!L79</f>
        <v>8887</v>
      </c>
      <c r="J79" s="128">
        <f>'3. melléklet'!L79</f>
        <v>0</v>
      </c>
      <c r="K79" s="128">
        <f>'4. melléklet'!L79+'5. melléklet'!L79</f>
        <v>0</v>
      </c>
      <c r="L79" s="128">
        <f t="shared" si="1"/>
        <v>8887</v>
      </c>
    </row>
    <row r="80" spans="1:12" s="107" customFormat="1" ht="16.5" thickBot="1">
      <c r="A80" s="162" t="s">
        <v>116</v>
      </c>
      <c r="B80" s="108"/>
      <c r="C80" s="109" t="s">
        <v>355</v>
      </c>
      <c r="D80" s="113" t="s">
        <v>160</v>
      </c>
      <c r="E80" s="114"/>
      <c r="F80" s="113"/>
      <c r="G80" s="113"/>
      <c r="H80" s="115"/>
      <c r="I80" s="116">
        <f>'2. melléklet'!L80</f>
        <v>198141</v>
      </c>
      <c r="J80" s="116">
        <f>'3. melléklet'!L80</f>
        <v>1074</v>
      </c>
      <c r="K80" s="116">
        <f>'4. melléklet'!L80+'5. melléklet'!L80</f>
        <v>4641</v>
      </c>
      <c r="L80" s="116">
        <f t="shared" si="1"/>
        <v>203856</v>
      </c>
    </row>
    <row r="81" spans="1:12" s="161" customFormat="1" ht="15.75" thickBot="1">
      <c r="A81" s="162" t="s">
        <v>117</v>
      </c>
      <c r="B81" s="75"/>
      <c r="C81" s="76"/>
      <c r="D81" s="77" t="s">
        <v>356</v>
      </c>
      <c r="E81" s="78" t="s">
        <v>195</v>
      </c>
      <c r="F81" s="78"/>
      <c r="G81" s="78"/>
      <c r="H81" s="79"/>
      <c r="I81" s="61">
        <f>'2. melléklet'!L81</f>
        <v>10472</v>
      </c>
      <c r="J81" s="61">
        <f>'3. melléklet'!L81</f>
        <v>574</v>
      </c>
      <c r="K81" s="61">
        <f>'4. melléklet'!L81+'5. melléklet'!L81</f>
        <v>3315</v>
      </c>
      <c r="L81" s="330">
        <f t="shared" si="1"/>
        <v>14361</v>
      </c>
    </row>
    <row r="82" spans="1:12" s="161" customFormat="1" ht="15.75" thickBot="1">
      <c r="A82" s="162" t="s">
        <v>118</v>
      </c>
      <c r="B82" s="75"/>
      <c r="C82" s="76"/>
      <c r="D82" s="77" t="s">
        <v>357</v>
      </c>
      <c r="E82" s="78" t="s">
        <v>189</v>
      </c>
      <c r="F82" s="78"/>
      <c r="G82" s="78"/>
      <c r="H82" s="79"/>
      <c r="I82" s="61">
        <f>'2. melléklet'!L82</f>
        <v>9012</v>
      </c>
      <c r="J82" s="61">
        <f>'3. melléklet'!L82</f>
        <v>500</v>
      </c>
      <c r="K82" s="61">
        <f>'4. melléklet'!L82+'5. melléklet'!L82</f>
        <v>1326</v>
      </c>
      <c r="L82" s="330">
        <f t="shared" si="1"/>
        <v>10838</v>
      </c>
    </row>
    <row r="83" spans="1:12" s="161" customFormat="1" ht="15.75" thickBot="1">
      <c r="A83" s="162" t="s">
        <v>119</v>
      </c>
      <c r="B83" s="75"/>
      <c r="C83" s="76"/>
      <c r="D83" s="77" t="s">
        <v>358</v>
      </c>
      <c r="E83" s="78" t="s">
        <v>188</v>
      </c>
      <c r="F83" s="43"/>
      <c r="G83" s="78"/>
      <c r="H83" s="79"/>
      <c r="I83" s="61">
        <f>'2. melléklet'!L83</f>
        <v>0</v>
      </c>
      <c r="J83" s="61">
        <f>'3. melléklet'!L83</f>
        <v>0</v>
      </c>
      <c r="K83" s="61">
        <f>'4. melléklet'!L83+'5. melléklet'!L83</f>
        <v>0</v>
      </c>
      <c r="L83" s="330">
        <f t="shared" si="1"/>
        <v>0</v>
      </c>
    </row>
    <row r="84" spans="1:12" s="161" customFormat="1" ht="15.75" thickBot="1">
      <c r="A84" s="162" t="s">
        <v>120</v>
      </c>
      <c r="B84" s="75"/>
      <c r="C84" s="76"/>
      <c r="D84" s="77" t="s">
        <v>359</v>
      </c>
      <c r="E84" s="80" t="s">
        <v>191</v>
      </c>
      <c r="F84" s="60"/>
      <c r="G84" s="80"/>
      <c r="H84" s="81"/>
      <c r="I84" s="62">
        <f>'2. melléklet'!L84</f>
        <v>5230</v>
      </c>
      <c r="J84" s="62">
        <f>'3. melléklet'!L84</f>
        <v>0</v>
      </c>
      <c r="K84" s="62">
        <f>'4. melléklet'!L84+'5. melléklet'!L84</f>
        <v>0</v>
      </c>
      <c r="L84" s="331">
        <f t="shared" si="1"/>
        <v>5230</v>
      </c>
    </row>
    <row r="85" spans="1:12" s="161" customFormat="1" ht="15.75" thickBot="1">
      <c r="A85" s="162" t="s">
        <v>121</v>
      </c>
      <c r="B85" s="75"/>
      <c r="C85" s="76"/>
      <c r="D85" s="77" t="s">
        <v>360</v>
      </c>
      <c r="E85" s="78" t="s">
        <v>190</v>
      </c>
      <c r="F85" s="43"/>
      <c r="G85" s="78"/>
      <c r="H85" s="79"/>
      <c r="I85" s="61">
        <f>'2. melléklet'!L85</f>
        <v>11000</v>
      </c>
      <c r="J85" s="61">
        <f>'3. melléklet'!L85</f>
        <v>0</v>
      </c>
      <c r="K85" s="61">
        <f>'4. melléklet'!L85+'5. melléklet'!L85</f>
        <v>0</v>
      </c>
      <c r="L85" s="330">
        <f t="shared" si="1"/>
        <v>11000</v>
      </c>
    </row>
    <row r="86" spans="1:12" s="161" customFormat="1" ht="15.75" thickBot="1">
      <c r="A86" s="162" t="s">
        <v>122</v>
      </c>
      <c r="B86" s="75"/>
      <c r="C86" s="76"/>
      <c r="D86" s="77" t="s">
        <v>361</v>
      </c>
      <c r="E86" s="78" t="s">
        <v>87</v>
      </c>
      <c r="F86" s="43"/>
      <c r="G86" s="78"/>
      <c r="H86" s="79"/>
      <c r="I86" s="61">
        <f>'2. melléklet'!L86</f>
        <v>162427</v>
      </c>
      <c r="J86" s="61">
        <f>'3. melléklet'!L86</f>
        <v>0</v>
      </c>
      <c r="K86" s="61">
        <f>'4. melléklet'!L86+'5. melléklet'!L86</f>
        <v>0</v>
      </c>
      <c r="L86" s="330">
        <f t="shared" si="1"/>
        <v>162427</v>
      </c>
    </row>
    <row r="87" spans="1:12" s="107" customFormat="1" ht="16.5" thickBot="1">
      <c r="A87" s="162" t="s">
        <v>123</v>
      </c>
      <c r="B87" s="104" t="s">
        <v>83</v>
      </c>
      <c r="C87" s="105" t="s">
        <v>363</v>
      </c>
      <c r="D87" s="120"/>
      <c r="E87" s="120"/>
      <c r="F87" s="105"/>
      <c r="G87" s="105"/>
      <c r="H87" s="105"/>
      <c r="I87" s="106">
        <f>'2. melléklet'!L87</f>
        <v>355656</v>
      </c>
      <c r="J87" s="106">
        <f>'3. melléklet'!L87</f>
        <v>1900</v>
      </c>
      <c r="K87" s="106">
        <f>'4. melléklet'!L87+'5. melléklet'!L87</f>
        <v>5666</v>
      </c>
      <c r="L87" s="106">
        <f t="shared" si="1"/>
        <v>363222</v>
      </c>
    </row>
    <row r="88" spans="1:12" s="107" customFormat="1" ht="16.5" thickBot="1">
      <c r="A88" s="162" t="s">
        <v>124</v>
      </c>
      <c r="B88" s="108"/>
      <c r="C88" s="109" t="s">
        <v>364</v>
      </c>
      <c r="D88" s="110" t="s">
        <v>142</v>
      </c>
      <c r="E88" s="110"/>
      <c r="F88" s="110"/>
      <c r="G88" s="110"/>
      <c r="H88" s="111"/>
      <c r="I88" s="112">
        <f>'2. melléklet'!L88</f>
        <v>28197</v>
      </c>
      <c r="J88" s="112">
        <f>'3. melléklet'!L88</f>
        <v>1900</v>
      </c>
      <c r="K88" s="112">
        <f>'4. melléklet'!L88+'5. melléklet'!L88</f>
        <v>5666</v>
      </c>
      <c r="L88" s="112">
        <f t="shared" si="1"/>
        <v>35763</v>
      </c>
    </row>
    <row r="89" spans="1:12" s="107" customFormat="1" ht="16.5" thickBot="1">
      <c r="A89" s="162" t="s">
        <v>125</v>
      </c>
      <c r="B89" s="108"/>
      <c r="C89" s="109" t="s">
        <v>365</v>
      </c>
      <c r="D89" s="113" t="s">
        <v>95</v>
      </c>
      <c r="E89" s="113"/>
      <c r="F89" s="113"/>
      <c r="G89" s="113"/>
      <c r="H89" s="115"/>
      <c r="I89" s="116">
        <f>'2. melléklet'!L89</f>
        <v>327459</v>
      </c>
      <c r="J89" s="116">
        <f>'3. melléklet'!L89</f>
        <v>0</v>
      </c>
      <c r="K89" s="116">
        <f>'4. melléklet'!L89+'5. melléklet'!L89</f>
        <v>0</v>
      </c>
      <c r="L89" s="116">
        <f t="shared" si="1"/>
        <v>327459</v>
      </c>
    </row>
    <row r="90" spans="1:12" s="107" customFormat="1" ht="16.5" thickBot="1">
      <c r="A90" s="162" t="s">
        <v>126</v>
      </c>
      <c r="B90" s="108"/>
      <c r="C90" s="109" t="s">
        <v>366</v>
      </c>
      <c r="D90" s="113" t="s">
        <v>161</v>
      </c>
      <c r="E90" s="114"/>
      <c r="F90" s="113"/>
      <c r="G90" s="113"/>
      <c r="H90" s="115"/>
      <c r="I90" s="116">
        <f>'2. melléklet'!L90</f>
        <v>0</v>
      </c>
      <c r="J90" s="116">
        <f>'3. melléklet'!L90</f>
        <v>0</v>
      </c>
      <c r="K90" s="116">
        <f>'4. melléklet'!L90+'5. melléklet'!L90</f>
        <v>0</v>
      </c>
      <c r="L90" s="116">
        <f t="shared" si="1"/>
        <v>0</v>
      </c>
    </row>
    <row r="91" spans="1:12" s="161" customFormat="1" ht="15.75" thickBot="1">
      <c r="A91" s="162" t="s">
        <v>127</v>
      </c>
      <c r="B91" s="75"/>
      <c r="C91" s="82"/>
      <c r="D91" s="77" t="s">
        <v>367</v>
      </c>
      <c r="E91" s="78" t="s">
        <v>192</v>
      </c>
      <c r="F91" s="78"/>
      <c r="G91" s="78"/>
      <c r="H91" s="79"/>
      <c r="I91" s="61">
        <f>'2. melléklet'!L91</f>
        <v>0</v>
      </c>
      <c r="J91" s="61">
        <f>'3. melléklet'!L91</f>
        <v>0</v>
      </c>
      <c r="K91" s="61">
        <f>'4. melléklet'!L91+'5. melléklet'!L91</f>
        <v>0</v>
      </c>
      <c r="L91" s="330">
        <f t="shared" si="1"/>
        <v>0</v>
      </c>
    </row>
    <row r="92" spans="1:12" s="161" customFormat="1" ht="15.75" thickBot="1">
      <c r="A92" s="162" t="s">
        <v>128</v>
      </c>
      <c r="B92" s="75"/>
      <c r="C92" s="82"/>
      <c r="D92" s="77" t="s">
        <v>368</v>
      </c>
      <c r="E92" s="78" t="s">
        <v>162</v>
      </c>
      <c r="F92" s="78"/>
      <c r="G92" s="78"/>
      <c r="H92" s="79"/>
      <c r="I92" s="61">
        <f>'2. melléklet'!L92</f>
        <v>0</v>
      </c>
      <c r="J92" s="61">
        <f>'3. melléklet'!L92</f>
        <v>0</v>
      </c>
      <c r="K92" s="61">
        <f>'4. melléklet'!L92+'5. melléklet'!L92</f>
        <v>0</v>
      </c>
      <c r="L92" s="330">
        <f t="shared" si="1"/>
        <v>0</v>
      </c>
    </row>
    <row r="93" spans="1:12" s="161" customFormat="1" ht="15.75" thickBot="1">
      <c r="A93" s="162" t="s">
        <v>129</v>
      </c>
      <c r="B93" s="75"/>
      <c r="C93" s="82"/>
      <c r="D93" s="77" t="s">
        <v>369</v>
      </c>
      <c r="E93" s="78" t="s">
        <v>193</v>
      </c>
      <c r="F93" s="43"/>
      <c r="G93" s="78"/>
      <c r="H93" s="79"/>
      <c r="I93" s="61">
        <f>'2. melléklet'!L93</f>
        <v>0</v>
      </c>
      <c r="J93" s="61">
        <f>'3. melléklet'!L93</f>
        <v>0</v>
      </c>
      <c r="K93" s="61">
        <f>'4. melléklet'!L93+'5. melléklet'!L93</f>
        <v>0</v>
      </c>
      <c r="L93" s="330">
        <f t="shared" si="1"/>
        <v>0</v>
      </c>
    </row>
    <row r="94" spans="1:12" s="161" customFormat="1" ht="15.75" thickBot="1">
      <c r="A94" s="162" t="s">
        <v>130</v>
      </c>
      <c r="B94" s="75"/>
      <c r="C94" s="82"/>
      <c r="D94" s="77" t="s">
        <v>362</v>
      </c>
      <c r="E94" s="78" t="s">
        <v>163</v>
      </c>
      <c r="F94" s="43"/>
      <c r="G94" s="78"/>
      <c r="H94" s="79"/>
      <c r="I94" s="62">
        <f>'2. melléklet'!L94</f>
        <v>0</v>
      </c>
      <c r="J94" s="62">
        <f>'3. melléklet'!L94</f>
        <v>0</v>
      </c>
      <c r="K94" s="62">
        <f>'4. melléklet'!L94+'5. melléklet'!L94</f>
        <v>0</v>
      </c>
      <c r="L94" s="331">
        <f t="shared" si="1"/>
        <v>0</v>
      </c>
    </row>
    <row r="95" spans="1:12" s="103" customFormat="1" ht="30" customHeight="1" thickBot="1">
      <c r="A95" s="162" t="s">
        <v>131</v>
      </c>
      <c r="B95" s="397" t="s">
        <v>455</v>
      </c>
      <c r="C95" s="398"/>
      <c r="D95" s="398"/>
      <c r="E95" s="398"/>
      <c r="F95" s="398"/>
      <c r="G95" s="398"/>
      <c r="H95" s="406"/>
      <c r="I95" s="100">
        <f>'2. melléklet'!L95</f>
        <v>884631</v>
      </c>
      <c r="J95" s="100">
        <f>'3. melléklet'!L95</f>
        <v>175319</v>
      </c>
      <c r="K95" s="100">
        <f>'4. melléklet'!L95+'5. melléklet'!L95</f>
        <v>389180</v>
      </c>
      <c r="L95" s="100">
        <f t="shared" si="1"/>
        <v>1449130</v>
      </c>
    </row>
    <row r="96" spans="1:12" s="107" customFormat="1" ht="16.5" thickBot="1">
      <c r="A96" s="162" t="s">
        <v>132</v>
      </c>
      <c r="B96" s="104" t="s">
        <v>85</v>
      </c>
      <c r="C96" s="105" t="s">
        <v>370</v>
      </c>
      <c r="D96" s="105"/>
      <c r="E96" s="105"/>
      <c r="F96" s="105"/>
      <c r="G96" s="105"/>
      <c r="H96" s="105"/>
      <c r="I96" s="106">
        <f>'2. melléklet'!L96</f>
        <v>521934</v>
      </c>
      <c r="J96" s="106">
        <f>'3. melléklet'!L96</f>
        <v>0</v>
      </c>
      <c r="K96" s="106">
        <f>'4. melléklet'!L96+'5. melléklet'!L96</f>
        <v>0</v>
      </c>
      <c r="L96" s="106">
        <f t="shared" si="1"/>
        <v>521934</v>
      </c>
    </row>
    <row r="97" spans="1:12" s="107" customFormat="1" ht="16.5" thickBot="1">
      <c r="A97" s="162" t="s">
        <v>133</v>
      </c>
      <c r="B97" s="108"/>
      <c r="C97" s="123" t="s">
        <v>371</v>
      </c>
      <c r="D97" s="124" t="s">
        <v>375</v>
      </c>
      <c r="E97" s="124"/>
      <c r="F97" s="124"/>
      <c r="G97" s="124"/>
      <c r="H97" s="125"/>
      <c r="I97" s="129">
        <f>'2. melléklet'!L97</f>
        <v>0</v>
      </c>
      <c r="J97" s="129">
        <f>'3. melléklet'!L97</f>
        <v>0</v>
      </c>
      <c r="K97" s="129">
        <f>'4. melléklet'!L97+'5. melléklet'!L97</f>
        <v>0</v>
      </c>
      <c r="L97" s="129">
        <f t="shared" si="1"/>
        <v>0</v>
      </c>
    </row>
    <row r="98" spans="1:12" s="68" customFormat="1" ht="15" customHeight="1" thickBot="1">
      <c r="A98" s="162" t="s">
        <v>134</v>
      </c>
      <c r="B98" s="67"/>
      <c r="C98" s="56"/>
      <c r="D98" s="283" t="s">
        <v>379</v>
      </c>
      <c r="E98" s="66" t="s">
        <v>382</v>
      </c>
      <c r="F98" s="66"/>
      <c r="G98" s="66"/>
      <c r="H98" s="140"/>
      <c r="I98" s="134">
        <f>'2. melléklet'!L98</f>
        <v>0</v>
      </c>
      <c r="J98" s="134">
        <f>'3. melléklet'!L98</f>
        <v>0</v>
      </c>
      <c r="K98" s="134">
        <f>'4. melléklet'!L98+'5. melléklet'!L98</f>
        <v>0</v>
      </c>
      <c r="L98" s="332">
        <f t="shared" si="1"/>
        <v>0</v>
      </c>
    </row>
    <row r="99" spans="1:12" s="68" customFormat="1" ht="15" customHeight="1" thickBot="1">
      <c r="A99" s="162" t="s">
        <v>135</v>
      </c>
      <c r="B99" s="67"/>
      <c r="C99" s="56"/>
      <c r="D99" s="283" t="s">
        <v>380</v>
      </c>
      <c r="E99" s="66" t="s">
        <v>223</v>
      </c>
      <c r="F99" s="66"/>
      <c r="G99" s="66"/>
      <c r="H99" s="140"/>
      <c r="I99" s="134">
        <f>'2. melléklet'!L99</f>
        <v>14857</v>
      </c>
      <c r="J99" s="134">
        <f>'3. melléklet'!L99</f>
        <v>0</v>
      </c>
      <c r="K99" s="134">
        <f>'4. melléklet'!L99+'5. melléklet'!L99</f>
        <v>0</v>
      </c>
      <c r="L99" s="332">
        <f t="shared" si="1"/>
        <v>14857</v>
      </c>
    </row>
    <row r="100" spans="1:12" s="68" customFormat="1" ht="15" customHeight="1" thickBot="1">
      <c r="A100" s="162" t="s">
        <v>136</v>
      </c>
      <c r="B100" s="267"/>
      <c r="C100" s="268"/>
      <c r="D100" s="274" t="s">
        <v>381</v>
      </c>
      <c r="E100" s="269" t="s">
        <v>383</v>
      </c>
      <c r="F100" s="269"/>
      <c r="G100" s="269"/>
      <c r="H100" s="270"/>
      <c r="I100" s="271">
        <f>'2. melléklet'!L100</f>
        <v>507077</v>
      </c>
      <c r="J100" s="271">
        <f>'3. melléklet'!L100</f>
        <v>0</v>
      </c>
      <c r="K100" s="271">
        <f>'4. melléklet'!L100+'5. melléklet'!L100</f>
        <v>0</v>
      </c>
      <c r="L100" s="333">
        <f t="shared" si="1"/>
        <v>507077</v>
      </c>
    </row>
    <row r="101" spans="1:12" s="107" customFormat="1" ht="16.5" thickBot="1">
      <c r="A101" s="162" t="s">
        <v>137</v>
      </c>
      <c r="B101" s="108"/>
      <c r="C101" s="123" t="s">
        <v>372</v>
      </c>
      <c r="D101" s="113" t="s">
        <v>376</v>
      </c>
      <c r="E101" s="113"/>
      <c r="F101" s="113"/>
      <c r="G101" s="113"/>
      <c r="H101" s="115"/>
      <c r="I101" s="116">
        <f>'2. melléklet'!L101</f>
        <v>0</v>
      </c>
      <c r="J101" s="116">
        <f>'3. melléklet'!L101</f>
        <v>0</v>
      </c>
      <c r="K101" s="116">
        <f>'4. melléklet'!L101+'5. melléklet'!L101</f>
        <v>0</v>
      </c>
      <c r="L101" s="116">
        <f t="shared" si="1"/>
        <v>0</v>
      </c>
    </row>
    <row r="102" spans="1:12" s="107" customFormat="1" ht="16.5" thickBot="1">
      <c r="A102" s="162" t="s">
        <v>138</v>
      </c>
      <c r="B102" s="108"/>
      <c r="C102" s="123" t="s">
        <v>373</v>
      </c>
      <c r="D102" s="113" t="s">
        <v>377</v>
      </c>
      <c r="E102" s="113"/>
      <c r="F102" s="113"/>
      <c r="G102" s="113"/>
      <c r="H102" s="115"/>
      <c r="I102" s="280">
        <f>'2. melléklet'!L102</f>
        <v>0</v>
      </c>
      <c r="J102" s="280">
        <f>'3. melléklet'!L102</f>
        <v>0</v>
      </c>
      <c r="K102" s="280">
        <f>'4. melléklet'!L102+'5. melléklet'!L102</f>
        <v>0</v>
      </c>
      <c r="L102" s="280">
        <f t="shared" si="1"/>
        <v>0</v>
      </c>
    </row>
    <row r="103" spans="1:12" s="87" customFormat="1" ht="15" customHeight="1" thickBot="1">
      <c r="A103" s="162" t="s">
        <v>139</v>
      </c>
      <c r="B103" s="273"/>
      <c r="C103" s="272" t="s">
        <v>374</v>
      </c>
      <c r="D103" s="275" t="s">
        <v>378</v>
      </c>
      <c r="E103" s="276"/>
      <c r="F103" s="276"/>
      <c r="G103" s="276"/>
      <c r="H103" s="277"/>
      <c r="I103" s="278">
        <f>'2. melléklet'!L103</f>
        <v>0</v>
      </c>
      <c r="J103" s="278">
        <f>'3. melléklet'!L103</f>
        <v>0</v>
      </c>
      <c r="K103" s="278">
        <f>'4. melléklet'!L103+'5. melléklet'!L103</f>
        <v>0</v>
      </c>
      <c r="L103" s="278">
        <f t="shared" si="1"/>
        <v>0</v>
      </c>
    </row>
    <row r="104" spans="1:12" s="103" customFormat="1" ht="30" customHeight="1" thickBot="1">
      <c r="A104" s="162" t="s">
        <v>140</v>
      </c>
      <c r="B104" s="397" t="s">
        <v>454</v>
      </c>
      <c r="C104" s="398"/>
      <c r="D104" s="398"/>
      <c r="E104" s="398"/>
      <c r="F104" s="398"/>
      <c r="G104" s="398"/>
      <c r="H104" s="406"/>
      <c r="I104" s="126">
        <f>'2. melléklet'!L104</f>
        <v>1406565</v>
      </c>
      <c r="J104" s="126">
        <f>'3. melléklet'!L104</f>
        <v>175319</v>
      </c>
      <c r="K104" s="126">
        <f>'4. melléklet'!L104+'5. melléklet'!L104</f>
        <v>389180</v>
      </c>
      <c r="L104" s="126">
        <f>SUM(I104:K104)-L100</f>
        <v>1463987</v>
      </c>
    </row>
    <row r="105" spans="1:12" ht="15" thickBot="1">
      <c r="A105" s="162" t="s">
        <v>141</v>
      </c>
      <c r="B105" s="257"/>
      <c r="L105" s="258" t="s">
        <v>8</v>
      </c>
    </row>
    <row r="106" spans="1:12" ht="15" thickBot="1">
      <c r="A106" s="162" t="s">
        <v>399</v>
      </c>
      <c r="B106" s="45" t="s">
        <v>9</v>
      </c>
      <c r="C106" s="45" t="s">
        <v>10</v>
      </c>
      <c r="D106" s="45" t="s">
        <v>11</v>
      </c>
      <c r="E106" s="387" t="s">
        <v>12</v>
      </c>
      <c r="F106" s="388"/>
      <c r="G106" s="388"/>
      <c r="H106" s="389"/>
      <c r="I106" s="45" t="s">
        <v>13</v>
      </c>
      <c r="J106" s="45" t="s">
        <v>89</v>
      </c>
      <c r="K106" s="45" t="s">
        <v>90</v>
      </c>
      <c r="L106" s="45" t="s">
        <v>91</v>
      </c>
    </row>
    <row r="107" spans="1:12" ht="37.5" customHeight="1" thickBot="1">
      <c r="A107" s="162" t="s">
        <v>400</v>
      </c>
      <c r="B107" s="390" t="s">
        <v>448</v>
      </c>
      <c r="C107" s="391"/>
      <c r="D107" s="391"/>
      <c r="E107" s="391"/>
      <c r="F107" s="391"/>
      <c r="G107" s="391"/>
      <c r="H107" s="391"/>
      <c r="I107" s="391"/>
      <c r="J107" s="391"/>
      <c r="K107" s="391"/>
      <c r="L107" s="407"/>
    </row>
    <row r="108" spans="1:12" ht="15" thickBot="1">
      <c r="A108" s="162" t="s">
        <v>401</v>
      </c>
      <c r="B108" s="408"/>
      <c r="C108" s="409"/>
      <c r="D108" s="409"/>
      <c r="E108" s="409"/>
      <c r="F108" s="409"/>
      <c r="G108" s="409"/>
      <c r="H108" s="409"/>
      <c r="I108" s="409"/>
      <c r="J108" s="409"/>
      <c r="K108" s="409"/>
      <c r="L108" s="410"/>
    </row>
    <row r="109" spans="1:12" ht="15.75" thickBot="1">
      <c r="A109" s="162" t="s">
        <v>407</v>
      </c>
      <c r="B109" s="413" t="s">
        <v>143</v>
      </c>
      <c r="C109" s="413"/>
      <c r="D109" s="413"/>
      <c r="E109" s="413"/>
      <c r="F109" s="413"/>
      <c r="G109" s="413"/>
      <c r="H109" s="413"/>
      <c r="I109" s="53">
        <f>SUM(I111:I112)</f>
        <v>1042990</v>
      </c>
      <c r="J109" s="53">
        <f>SUM(J111:J112)</f>
        <v>10994</v>
      </c>
      <c r="K109" s="53">
        <f>SUM(K111:K112)</f>
        <v>42154</v>
      </c>
      <c r="L109" s="53">
        <f>SUM(L111:L112)</f>
        <v>1096138</v>
      </c>
    </row>
    <row r="110" spans="1:12" ht="15" thickBot="1">
      <c r="A110" s="162" t="s">
        <v>408</v>
      </c>
      <c r="B110" s="401" t="s">
        <v>146</v>
      </c>
      <c r="C110" s="402"/>
      <c r="D110" s="402"/>
      <c r="E110" s="402"/>
      <c r="F110" s="402"/>
      <c r="G110" s="402"/>
      <c r="H110" s="403"/>
      <c r="I110" s="52"/>
      <c r="J110" s="52"/>
      <c r="K110" s="52"/>
      <c r="L110" s="52"/>
    </row>
    <row r="111" spans="1:12" ht="15" thickBot="1">
      <c r="A111" s="162" t="s">
        <v>409</v>
      </c>
      <c r="B111" s="411" t="s">
        <v>74</v>
      </c>
      <c r="C111" s="411"/>
      <c r="D111" s="411"/>
      <c r="E111" s="411"/>
      <c r="F111" s="411"/>
      <c r="G111" s="411"/>
      <c r="H111" s="411"/>
      <c r="I111" s="54">
        <f>I7</f>
        <v>966646</v>
      </c>
      <c r="J111" s="54">
        <f>J7</f>
        <v>10994</v>
      </c>
      <c r="K111" s="54">
        <f>K7</f>
        <v>42154</v>
      </c>
      <c r="L111" s="54">
        <f>SUM(I111:K111)</f>
        <v>1019794</v>
      </c>
    </row>
    <row r="112" spans="1:12" ht="15" thickBot="1">
      <c r="A112" s="162" t="s">
        <v>410</v>
      </c>
      <c r="B112" s="411" t="s">
        <v>147</v>
      </c>
      <c r="C112" s="411"/>
      <c r="D112" s="411"/>
      <c r="E112" s="411"/>
      <c r="F112" s="411"/>
      <c r="G112" s="411"/>
      <c r="H112" s="411"/>
      <c r="I112" s="54">
        <f>I43</f>
        <v>76344</v>
      </c>
      <c r="J112" s="54">
        <f>J43</f>
        <v>0</v>
      </c>
      <c r="K112" s="54">
        <f>K43</f>
        <v>0</v>
      </c>
      <c r="L112" s="54">
        <f>SUM(I112:K112)</f>
        <v>76344</v>
      </c>
    </row>
    <row r="113" spans="1:12" ht="15.75" thickBot="1">
      <c r="A113" s="162" t="s">
        <v>411</v>
      </c>
      <c r="B113" s="413" t="s">
        <v>144</v>
      </c>
      <c r="C113" s="413"/>
      <c r="D113" s="413"/>
      <c r="E113" s="413"/>
      <c r="F113" s="413"/>
      <c r="G113" s="413"/>
      <c r="H113" s="413"/>
      <c r="I113" s="53">
        <f>SUM(I115:I116)</f>
        <v>884631</v>
      </c>
      <c r="J113" s="53">
        <f>SUM(J115:J116)</f>
        <v>175319</v>
      </c>
      <c r="K113" s="53">
        <f>SUM(K115:K116)</f>
        <v>389180</v>
      </c>
      <c r="L113" s="53">
        <f>SUM(L115:L116)</f>
        <v>1449130</v>
      </c>
    </row>
    <row r="114" spans="1:12" ht="15" thickBot="1">
      <c r="A114" s="162" t="s">
        <v>412</v>
      </c>
      <c r="B114" s="401" t="s">
        <v>146</v>
      </c>
      <c r="C114" s="402"/>
      <c r="D114" s="402"/>
      <c r="E114" s="402"/>
      <c r="F114" s="402"/>
      <c r="G114" s="402"/>
      <c r="H114" s="403"/>
      <c r="I114" s="52"/>
      <c r="J114" s="52"/>
      <c r="K114" s="52"/>
      <c r="L114" s="52"/>
    </row>
    <row r="115" spans="1:12" ht="15" thickBot="1">
      <c r="A115" s="162" t="s">
        <v>413</v>
      </c>
      <c r="B115" s="411" t="s">
        <v>74</v>
      </c>
      <c r="C115" s="411"/>
      <c r="D115" s="411"/>
      <c r="E115" s="411"/>
      <c r="F115" s="411"/>
      <c r="G115" s="411"/>
      <c r="H115" s="411"/>
      <c r="I115" s="54">
        <f>I75</f>
        <v>528975</v>
      </c>
      <c r="J115" s="54">
        <f>J75</f>
        <v>173419</v>
      </c>
      <c r="K115" s="54">
        <f>K75</f>
        <v>383514</v>
      </c>
      <c r="L115" s="54">
        <f>SUM(I115:K115)</f>
        <v>1085908</v>
      </c>
    </row>
    <row r="116" spans="1:12" ht="15" thickBot="1">
      <c r="A116" s="162" t="s">
        <v>414</v>
      </c>
      <c r="B116" s="411" t="s">
        <v>147</v>
      </c>
      <c r="C116" s="411"/>
      <c r="D116" s="411"/>
      <c r="E116" s="411"/>
      <c r="F116" s="411"/>
      <c r="G116" s="411"/>
      <c r="H116" s="411"/>
      <c r="I116" s="54">
        <f>I87</f>
        <v>355656</v>
      </c>
      <c r="J116" s="54">
        <f>J87</f>
        <v>1900</v>
      </c>
      <c r="K116" s="54">
        <f>K87</f>
        <v>5666</v>
      </c>
      <c r="L116" s="54">
        <f>SUM(I116:K116)</f>
        <v>363222</v>
      </c>
    </row>
    <row r="117" spans="1:12" ht="16.5" thickBot="1">
      <c r="A117" s="162" t="s">
        <v>415</v>
      </c>
      <c r="B117" s="412" t="s">
        <v>145</v>
      </c>
      <c r="C117" s="412"/>
      <c r="D117" s="412"/>
      <c r="E117" s="412"/>
      <c r="F117" s="412"/>
      <c r="G117" s="412"/>
      <c r="H117" s="412"/>
      <c r="I117" s="130">
        <f>SUM(I119:I120)</f>
        <v>158359</v>
      </c>
      <c r="J117" s="130">
        <f>SUM(J119:J120)</f>
        <v>-164325</v>
      </c>
      <c r="K117" s="130">
        <f>SUM(K119:K120)</f>
        <v>-347026</v>
      </c>
      <c r="L117" s="130">
        <f>L109-L113</f>
        <v>-352992</v>
      </c>
    </row>
    <row r="118" spans="1:12" ht="15" thickBot="1">
      <c r="A118" s="162" t="s">
        <v>416</v>
      </c>
      <c r="B118" s="401" t="s">
        <v>146</v>
      </c>
      <c r="C118" s="402"/>
      <c r="D118" s="402"/>
      <c r="E118" s="402"/>
      <c r="F118" s="402"/>
      <c r="G118" s="402"/>
      <c r="H118" s="403"/>
      <c r="I118" s="52"/>
      <c r="J118" s="52"/>
      <c r="K118" s="52"/>
      <c r="L118" s="52"/>
    </row>
    <row r="119" spans="1:12" ht="15" thickBot="1">
      <c r="A119" s="162" t="s">
        <v>417</v>
      </c>
      <c r="B119" s="411" t="s">
        <v>74</v>
      </c>
      <c r="C119" s="411"/>
      <c r="D119" s="411"/>
      <c r="E119" s="411"/>
      <c r="F119" s="411"/>
      <c r="G119" s="411"/>
      <c r="H119" s="411"/>
      <c r="I119" s="54">
        <f aca="true" t="shared" si="2" ref="I119:L120">I111-I115</f>
        <v>437671</v>
      </c>
      <c r="J119" s="54">
        <f t="shared" si="2"/>
        <v>-162425</v>
      </c>
      <c r="K119" s="54">
        <f t="shared" si="2"/>
        <v>-341360</v>
      </c>
      <c r="L119" s="54">
        <f t="shared" si="2"/>
        <v>-66114</v>
      </c>
    </row>
    <row r="120" spans="1:12" ht="15" thickBot="1">
      <c r="A120" s="162" t="s">
        <v>418</v>
      </c>
      <c r="B120" s="411" t="s">
        <v>147</v>
      </c>
      <c r="C120" s="411"/>
      <c r="D120" s="411"/>
      <c r="E120" s="411"/>
      <c r="F120" s="411"/>
      <c r="G120" s="411"/>
      <c r="H120" s="411"/>
      <c r="I120" s="54">
        <f t="shared" si="2"/>
        <v>-279312</v>
      </c>
      <c r="J120" s="54">
        <f t="shared" si="2"/>
        <v>-1900</v>
      </c>
      <c r="K120" s="54">
        <f t="shared" si="2"/>
        <v>-5666</v>
      </c>
      <c r="L120" s="54">
        <f t="shared" si="2"/>
        <v>-286878</v>
      </c>
    </row>
    <row r="121" spans="1:12" ht="15" thickBot="1">
      <c r="A121" s="162" t="s">
        <v>419</v>
      </c>
      <c r="B121" s="415"/>
      <c r="C121" s="415"/>
      <c r="D121" s="415"/>
      <c r="E121" s="415"/>
      <c r="F121" s="415"/>
      <c r="G121" s="415"/>
      <c r="H121" s="415"/>
      <c r="I121" s="415"/>
      <c r="J121" s="415"/>
      <c r="K121" s="415"/>
      <c r="L121" s="415"/>
    </row>
    <row r="122" spans="1:12" ht="15.75" thickBot="1">
      <c r="A122" s="162" t="s">
        <v>420</v>
      </c>
      <c r="B122" s="413" t="s">
        <v>148</v>
      </c>
      <c r="C122" s="413"/>
      <c r="D122" s="413"/>
      <c r="E122" s="413"/>
      <c r="F122" s="413"/>
      <c r="G122" s="413"/>
      <c r="H122" s="413"/>
      <c r="I122" s="53">
        <f>SUM(I123:I124)</f>
        <v>348718</v>
      </c>
      <c r="J122" s="53">
        <f>SUM(J123:J124)</f>
        <v>574</v>
      </c>
      <c r="K122" s="53">
        <f>SUM(K123:K124)</f>
        <v>3700</v>
      </c>
      <c r="L122" s="53">
        <f>SUM(L123:L124)</f>
        <v>352992</v>
      </c>
    </row>
    <row r="123" spans="1:12" ht="15" thickBot="1">
      <c r="A123" s="162" t="s">
        <v>421</v>
      </c>
      <c r="B123" s="414" t="s">
        <v>164</v>
      </c>
      <c r="C123" s="414"/>
      <c r="D123" s="414"/>
      <c r="E123" s="414"/>
      <c r="F123" s="414"/>
      <c r="G123" s="414"/>
      <c r="H123" s="414"/>
      <c r="I123" s="259">
        <f>I66</f>
        <v>348718</v>
      </c>
      <c r="J123" s="259">
        <f>J66</f>
        <v>574</v>
      </c>
      <c r="K123" s="259">
        <f>K66</f>
        <v>3700</v>
      </c>
      <c r="L123" s="259">
        <f>SUM(I123:K123)</f>
        <v>352992</v>
      </c>
    </row>
    <row r="124" spans="1:12" ht="15" thickBot="1">
      <c r="A124" s="162" t="s">
        <v>422</v>
      </c>
      <c r="B124" s="414" t="s">
        <v>165</v>
      </c>
      <c r="C124" s="414"/>
      <c r="D124" s="414"/>
      <c r="E124" s="414"/>
      <c r="F124" s="414"/>
      <c r="G124" s="414"/>
      <c r="H124" s="414"/>
      <c r="I124" s="259"/>
      <c r="J124" s="259"/>
      <c r="K124" s="259"/>
      <c r="L124" s="259">
        <f>SUM(I124:K124)</f>
        <v>0</v>
      </c>
    </row>
    <row r="125" spans="1:12" ht="15.75" thickBot="1">
      <c r="A125" s="162" t="s">
        <v>423</v>
      </c>
      <c r="B125" s="413" t="s">
        <v>149</v>
      </c>
      <c r="C125" s="413"/>
      <c r="D125" s="413"/>
      <c r="E125" s="413"/>
      <c r="F125" s="413"/>
      <c r="G125" s="413"/>
      <c r="H125" s="413"/>
      <c r="I125" s="53">
        <f>I126+I127</f>
        <v>0</v>
      </c>
      <c r="J125" s="53">
        <f>J126-J127</f>
        <v>0</v>
      </c>
      <c r="K125" s="53">
        <f>K126-K127</f>
        <v>0</v>
      </c>
      <c r="L125" s="53">
        <f>SUM(I125:K125)</f>
        <v>0</v>
      </c>
    </row>
    <row r="126" spans="1:12" ht="15" thickBot="1">
      <c r="A126" s="162" t="s">
        <v>424</v>
      </c>
      <c r="B126" s="414" t="s">
        <v>156</v>
      </c>
      <c r="C126" s="414"/>
      <c r="D126" s="414"/>
      <c r="E126" s="414"/>
      <c r="F126" s="414"/>
      <c r="G126" s="414"/>
      <c r="H126" s="414"/>
      <c r="I126" s="259">
        <f>I65-I98</f>
        <v>0</v>
      </c>
      <c r="J126" s="259"/>
      <c r="K126" s="259"/>
      <c r="L126" s="259"/>
    </row>
    <row r="127" spans="1:12" ht="15" thickBot="1">
      <c r="A127" s="162" t="s">
        <v>425</v>
      </c>
      <c r="B127" s="414" t="s">
        <v>249</v>
      </c>
      <c r="C127" s="414"/>
      <c r="D127" s="414"/>
      <c r="E127" s="414"/>
      <c r="F127" s="414"/>
      <c r="G127" s="414"/>
      <c r="H127" s="414"/>
      <c r="I127" s="259">
        <f>I67-I99</f>
        <v>0</v>
      </c>
      <c r="J127" s="259"/>
      <c r="K127" s="259"/>
      <c r="L127" s="259"/>
    </row>
    <row r="128" spans="1:12" ht="15.75" thickBot="1">
      <c r="A128" s="162" t="s">
        <v>426</v>
      </c>
      <c r="B128" s="413" t="s">
        <v>150</v>
      </c>
      <c r="C128" s="413"/>
      <c r="D128" s="413"/>
      <c r="E128" s="413"/>
      <c r="F128" s="413"/>
      <c r="G128" s="413"/>
      <c r="H128" s="413"/>
      <c r="I128" s="53">
        <f>I117+I122+I125</f>
        <v>507077</v>
      </c>
      <c r="J128" s="53">
        <f>J117+J122+J125</f>
        <v>-163751</v>
      </c>
      <c r="K128" s="53">
        <f>K117+K122+K125</f>
        <v>-343326</v>
      </c>
      <c r="L128" s="53">
        <f>L117+L122+L125</f>
        <v>0</v>
      </c>
    </row>
  </sheetData>
  <sheetProtection/>
  <mergeCells count="33">
    <mergeCell ref="B127:H127"/>
    <mergeCell ref="B128:H128"/>
    <mergeCell ref="E106:H106"/>
    <mergeCell ref="B121:L121"/>
    <mergeCell ref="B122:H122"/>
    <mergeCell ref="B123:H123"/>
    <mergeCell ref="B124:H124"/>
    <mergeCell ref="B125:H125"/>
    <mergeCell ref="B126:H126"/>
    <mergeCell ref="B115:H115"/>
    <mergeCell ref="B116:H116"/>
    <mergeCell ref="B117:H117"/>
    <mergeCell ref="B118:H118"/>
    <mergeCell ref="B119:H119"/>
    <mergeCell ref="B120:H120"/>
    <mergeCell ref="B109:H109"/>
    <mergeCell ref="B110:H110"/>
    <mergeCell ref="B111:H111"/>
    <mergeCell ref="B112:H112"/>
    <mergeCell ref="B113:H113"/>
    <mergeCell ref="B114:H114"/>
    <mergeCell ref="B72:H72"/>
    <mergeCell ref="B74:H74"/>
    <mergeCell ref="B95:H95"/>
    <mergeCell ref="B104:H104"/>
    <mergeCell ref="B107:L107"/>
    <mergeCell ref="B108:L108"/>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8" scale="49" r:id="rId1"/>
  <headerFooter>
    <oddFooter>&amp;L&amp;D&amp;C&amp;P</oddFooter>
  </headerFooter>
</worksheet>
</file>

<file path=xl/worksheets/sheet7.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64">
      <selection activeCell="M83" sqref="M83"/>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574</v>
      </c>
    </row>
    <row r="2" ht="15" customHeight="1"/>
    <row r="3" spans="9:12" ht="15" customHeight="1" thickBot="1">
      <c r="I3" s="42"/>
      <c r="L3" s="42" t="s">
        <v>8</v>
      </c>
    </row>
    <row r="4" spans="1:12" s="44" customFormat="1" ht="15" customHeight="1" thickBot="1">
      <c r="A4" s="162"/>
      <c r="B4" s="45" t="s">
        <v>9</v>
      </c>
      <c r="C4" s="45" t="s">
        <v>10</v>
      </c>
      <c r="D4" s="45" t="s">
        <v>11</v>
      </c>
      <c r="E4" s="387" t="s">
        <v>12</v>
      </c>
      <c r="F4" s="388"/>
      <c r="G4" s="388"/>
      <c r="H4" s="389"/>
      <c r="I4" s="45" t="s">
        <v>13</v>
      </c>
      <c r="J4" s="45" t="s">
        <v>89</v>
      </c>
      <c r="K4" s="45" t="s">
        <v>90</v>
      </c>
      <c r="L4" s="147" t="s">
        <v>91</v>
      </c>
    </row>
    <row r="5" spans="1:16" ht="42" customHeight="1" thickBot="1">
      <c r="A5" s="162" t="s">
        <v>14</v>
      </c>
      <c r="B5" s="416" t="s">
        <v>449</v>
      </c>
      <c r="C5" s="417"/>
      <c r="D5" s="417"/>
      <c r="E5" s="417"/>
      <c r="F5" s="417"/>
      <c r="G5" s="417"/>
      <c r="H5" s="417"/>
      <c r="I5" s="417"/>
      <c r="J5" s="417"/>
      <c r="K5" s="417"/>
      <c r="L5" s="417"/>
      <c r="M5" s="146"/>
      <c r="N5" s="146"/>
      <c r="O5" s="146"/>
      <c r="P5" s="146"/>
    </row>
    <row r="6" spans="1:12" ht="124.5" customHeight="1" thickBot="1">
      <c r="A6" s="162" t="s">
        <v>15</v>
      </c>
      <c r="B6" s="392" t="s">
        <v>88</v>
      </c>
      <c r="C6" s="393"/>
      <c r="D6" s="393"/>
      <c r="E6" s="393"/>
      <c r="F6" s="393"/>
      <c r="G6" s="393"/>
      <c r="H6" s="394"/>
      <c r="I6" s="39" t="s">
        <v>257</v>
      </c>
      <c r="J6" s="39" t="s">
        <v>258</v>
      </c>
      <c r="K6" s="39" t="s">
        <v>384</v>
      </c>
      <c r="L6" s="64" t="s">
        <v>447</v>
      </c>
    </row>
    <row r="7" spans="1:12" s="87" customFormat="1" ht="15" customHeight="1" thickBot="1">
      <c r="A7" s="162" t="s">
        <v>16</v>
      </c>
      <c r="B7" s="83" t="s">
        <v>80</v>
      </c>
      <c r="C7" s="84" t="s">
        <v>259</v>
      </c>
      <c r="D7" s="85"/>
      <c r="E7" s="85"/>
      <c r="F7" s="85"/>
      <c r="G7" s="85"/>
      <c r="H7" s="138"/>
      <c r="I7" s="86">
        <f>SUM(I8,I15,I25,I37)</f>
        <v>966646</v>
      </c>
      <c r="J7" s="86">
        <f>SUM(J8,J15,J25,J37)</f>
        <v>0</v>
      </c>
      <c r="K7" s="132">
        <f>SUM(K8,K15,K25,K37)</f>
        <v>0</v>
      </c>
      <c r="L7" s="132">
        <f>SUM(I7:K7)</f>
        <v>966646</v>
      </c>
    </row>
    <row r="8" spans="1:12" s="87" customFormat="1" ht="15" customHeight="1" thickBot="1">
      <c r="A8" s="162" t="s">
        <v>17</v>
      </c>
      <c r="B8" s="88"/>
      <c r="C8" s="89" t="s">
        <v>260</v>
      </c>
      <c r="D8" s="93" t="s">
        <v>152</v>
      </c>
      <c r="E8" s="94"/>
      <c r="F8" s="94"/>
      <c r="G8" s="94"/>
      <c r="H8" s="139"/>
      <c r="I8" s="133">
        <f>SUM(I9:I14)</f>
        <v>428898</v>
      </c>
      <c r="J8" s="133">
        <f>SUM(J9:J14)</f>
        <v>0</v>
      </c>
      <c r="K8" s="133">
        <f>SUM(K9:K14)</f>
        <v>0</v>
      </c>
      <c r="L8" s="133">
        <f aca="true" t="shared" si="0" ref="L8:L71">SUM(I8:K8)</f>
        <v>428898</v>
      </c>
    </row>
    <row r="9" spans="1:12" s="68" customFormat="1" ht="15" customHeight="1" thickBot="1">
      <c r="A9" s="162" t="s">
        <v>18</v>
      </c>
      <c r="B9" s="67"/>
      <c r="C9" s="69"/>
      <c r="D9" s="282" t="s">
        <v>261</v>
      </c>
      <c r="E9" s="395" t="s">
        <v>168</v>
      </c>
      <c r="F9" s="395"/>
      <c r="G9" s="395"/>
      <c r="H9" s="396"/>
      <c r="I9" s="134">
        <f>394611+Javaslat_I!L17+Javaslat_II!L12</f>
        <v>411917</v>
      </c>
      <c r="J9" s="134"/>
      <c r="K9" s="134"/>
      <c r="L9" s="332">
        <f t="shared" si="0"/>
        <v>411917</v>
      </c>
    </row>
    <row r="10" spans="1:12" s="68" customFormat="1" ht="15" customHeight="1" thickBot="1">
      <c r="A10" s="162" t="s">
        <v>19</v>
      </c>
      <c r="B10" s="67"/>
      <c r="C10" s="69"/>
      <c r="D10" s="283" t="s">
        <v>262</v>
      </c>
      <c r="E10" s="158" t="s">
        <v>194</v>
      </c>
      <c r="F10" s="157"/>
      <c r="G10" s="157"/>
      <c r="H10" s="159"/>
      <c r="I10" s="134">
        <f>6100+Javaslat_I!L14</f>
        <v>3890</v>
      </c>
      <c r="J10" s="134"/>
      <c r="K10" s="134"/>
      <c r="L10" s="332">
        <f t="shared" si="0"/>
        <v>3890</v>
      </c>
    </row>
    <row r="11" spans="1:12" s="68" customFormat="1" ht="15" customHeight="1" thickBot="1">
      <c r="A11" s="162" t="s">
        <v>20</v>
      </c>
      <c r="B11" s="67"/>
      <c r="C11" s="69"/>
      <c r="D11" s="283" t="s">
        <v>263</v>
      </c>
      <c r="E11" s="158" t="s">
        <v>267</v>
      </c>
      <c r="F11" s="157"/>
      <c r="G11" s="157"/>
      <c r="H11" s="159"/>
      <c r="I11" s="134"/>
      <c r="J11" s="134"/>
      <c r="K11" s="134"/>
      <c r="L11" s="332">
        <f t="shared" si="0"/>
        <v>0</v>
      </c>
    </row>
    <row r="12" spans="1:12" s="68" customFormat="1" ht="15" customHeight="1" thickBot="1">
      <c r="A12" s="162" t="s">
        <v>21</v>
      </c>
      <c r="B12" s="67"/>
      <c r="C12" s="69"/>
      <c r="D12" s="283" t="s">
        <v>265</v>
      </c>
      <c r="E12" s="158" t="s">
        <v>268</v>
      </c>
      <c r="F12" s="157"/>
      <c r="G12" s="157"/>
      <c r="H12" s="159"/>
      <c r="I12" s="134"/>
      <c r="J12" s="134"/>
      <c r="K12" s="134"/>
      <c r="L12" s="332">
        <f t="shared" si="0"/>
        <v>0</v>
      </c>
    </row>
    <row r="13" spans="1:12" s="68" customFormat="1" ht="15" customHeight="1" thickBot="1">
      <c r="A13" s="162" t="s">
        <v>22</v>
      </c>
      <c r="B13" s="67"/>
      <c r="C13" s="69"/>
      <c r="D13" s="283" t="s">
        <v>266</v>
      </c>
      <c r="E13" s="158" t="s">
        <v>269</v>
      </c>
      <c r="F13" s="157"/>
      <c r="G13" s="157"/>
      <c r="H13" s="159"/>
      <c r="I13" s="134"/>
      <c r="J13" s="134"/>
      <c r="K13" s="134"/>
      <c r="L13" s="332">
        <f t="shared" si="0"/>
        <v>0</v>
      </c>
    </row>
    <row r="14" spans="1:12" s="68" customFormat="1" ht="15" customHeight="1" thickBot="1">
      <c r="A14" s="162" t="s">
        <v>23</v>
      </c>
      <c r="B14" s="67"/>
      <c r="C14" s="69"/>
      <c r="D14" s="282" t="s">
        <v>264</v>
      </c>
      <c r="E14" s="66" t="s">
        <v>169</v>
      </c>
      <c r="F14" s="70"/>
      <c r="G14" s="70"/>
      <c r="H14" s="140"/>
      <c r="I14" s="134">
        <f>12084+Javaslat_I!L21+Javaslat_II!L16</f>
        <v>13091</v>
      </c>
      <c r="J14" s="134"/>
      <c r="K14" s="134"/>
      <c r="L14" s="332">
        <f t="shared" si="0"/>
        <v>13091</v>
      </c>
    </row>
    <row r="15" spans="1:12" s="87" customFormat="1" ht="15" customHeight="1" thickBot="1">
      <c r="A15" s="162" t="s">
        <v>24</v>
      </c>
      <c r="B15" s="88"/>
      <c r="C15" s="89" t="s">
        <v>270</v>
      </c>
      <c r="D15" s="90" t="s">
        <v>82</v>
      </c>
      <c r="E15" s="91"/>
      <c r="F15" s="91"/>
      <c r="G15" s="91"/>
      <c r="H15" s="141"/>
      <c r="I15" s="92">
        <f>SUM(I16:I24)</f>
        <v>356000</v>
      </c>
      <c r="J15" s="92">
        <f>SUM(J16:J24)</f>
        <v>0</v>
      </c>
      <c r="K15" s="135">
        <f>SUM(K16:K24)</f>
        <v>0</v>
      </c>
      <c r="L15" s="135">
        <f t="shared" si="0"/>
        <v>356000</v>
      </c>
    </row>
    <row r="16" spans="1:12" s="38" customFormat="1" ht="15" customHeight="1" thickBot="1">
      <c r="A16" s="162" t="s">
        <v>25</v>
      </c>
      <c r="B16" s="35"/>
      <c r="C16" s="36"/>
      <c r="D16" s="65" t="s">
        <v>271</v>
      </c>
      <c r="E16" s="66" t="s">
        <v>171</v>
      </c>
      <c r="F16" s="37"/>
      <c r="G16" s="37"/>
      <c r="H16" s="142"/>
      <c r="I16" s="134"/>
      <c r="J16" s="134"/>
      <c r="K16" s="134"/>
      <c r="L16" s="332">
        <f t="shared" si="0"/>
        <v>0</v>
      </c>
    </row>
    <row r="17" spans="1:12" s="38" customFormat="1" ht="15" customHeight="1" thickBot="1">
      <c r="A17" s="162" t="s">
        <v>26</v>
      </c>
      <c r="B17" s="35"/>
      <c r="C17" s="36"/>
      <c r="D17" s="65" t="s">
        <v>272</v>
      </c>
      <c r="E17" s="66" t="s">
        <v>276</v>
      </c>
      <c r="F17" s="37"/>
      <c r="G17" s="37"/>
      <c r="H17" s="142"/>
      <c r="I17" s="134"/>
      <c r="J17" s="134"/>
      <c r="K17" s="134"/>
      <c r="L17" s="332">
        <f t="shared" si="0"/>
        <v>0</v>
      </c>
    </row>
    <row r="18" spans="1:12" s="38" customFormat="1" ht="15" customHeight="1" thickBot="1">
      <c r="A18" s="162" t="s">
        <v>27</v>
      </c>
      <c r="B18" s="35"/>
      <c r="C18" s="36"/>
      <c r="D18" s="65" t="s">
        <v>273</v>
      </c>
      <c r="E18" s="66" t="s">
        <v>277</v>
      </c>
      <c r="F18" s="37"/>
      <c r="G18" s="37"/>
      <c r="H18" s="142"/>
      <c r="I18" s="134"/>
      <c r="J18" s="134"/>
      <c r="K18" s="134"/>
      <c r="L18" s="332">
        <f t="shared" si="0"/>
        <v>0</v>
      </c>
    </row>
    <row r="19" spans="1:12" s="38" customFormat="1" ht="15" customHeight="1" thickBot="1">
      <c r="A19" s="162" t="s">
        <v>28</v>
      </c>
      <c r="B19" s="35"/>
      <c r="C19" s="36"/>
      <c r="D19" s="65" t="s">
        <v>274</v>
      </c>
      <c r="E19" s="66" t="s">
        <v>172</v>
      </c>
      <c r="F19" s="37"/>
      <c r="G19" s="37"/>
      <c r="H19" s="142"/>
      <c r="I19" s="134">
        <v>160000</v>
      </c>
      <c r="J19" s="134"/>
      <c r="K19" s="134"/>
      <c r="L19" s="332">
        <f t="shared" si="0"/>
        <v>160000</v>
      </c>
    </row>
    <row r="20" spans="1:12" s="38" customFormat="1" ht="15" customHeight="1" thickBot="1">
      <c r="A20" s="162" t="s">
        <v>29</v>
      </c>
      <c r="B20" s="35"/>
      <c r="C20" s="36"/>
      <c r="D20" s="65" t="s">
        <v>278</v>
      </c>
      <c r="E20" s="66" t="s">
        <v>173</v>
      </c>
      <c r="F20" s="37"/>
      <c r="G20" s="37"/>
      <c r="H20" s="142"/>
      <c r="I20" s="134">
        <v>180000</v>
      </c>
      <c r="J20" s="134"/>
      <c r="K20" s="134"/>
      <c r="L20" s="332">
        <f t="shared" si="0"/>
        <v>180000</v>
      </c>
    </row>
    <row r="21" spans="1:12" s="38" customFormat="1" ht="15" customHeight="1" thickBot="1">
      <c r="A21" s="162" t="s">
        <v>30</v>
      </c>
      <c r="B21" s="35"/>
      <c r="C21" s="36"/>
      <c r="D21" s="65" t="s">
        <v>279</v>
      </c>
      <c r="E21" s="66" t="s">
        <v>231</v>
      </c>
      <c r="F21" s="37"/>
      <c r="G21" s="37"/>
      <c r="H21" s="142"/>
      <c r="I21" s="134"/>
      <c r="J21" s="134"/>
      <c r="K21" s="134"/>
      <c r="L21" s="332">
        <f t="shared" si="0"/>
        <v>0</v>
      </c>
    </row>
    <row r="22" spans="1:12" s="38" customFormat="1" ht="15" customHeight="1" thickBot="1">
      <c r="A22" s="162" t="s">
        <v>31</v>
      </c>
      <c r="B22" s="35"/>
      <c r="C22" s="36"/>
      <c r="D22" s="65" t="s">
        <v>280</v>
      </c>
      <c r="E22" s="66" t="s">
        <v>174</v>
      </c>
      <c r="F22" s="37"/>
      <c r="G22" s="37"/>
      <c r="H22" s="142"/>
      <c r="I22" s="134"/>
      <c r="J22" s="134"/>
      <c r="K22" s="134"/>
      <c r="L22" s="332">
        <f t="shared" si="0"/>
        <v>0</v>
      </c>
    </row>
    <row r="23" spans="1:12" s="38" customFormat="1" ht="15" customHeight="1" thickBot="1">
      <c r="A23" s="162" t="s">
        <v>32</v>
      </c>
      <c r="B23" s="35"/>
      <c r="C23" s="36"/>
      <c r="D23" s="65" t="s">
        <v>281</v>
      </c>
      <c r="E23" s="66" t="s">
        <v>175</v>
      </c>
      <c r="F23" s="37"/>
      <c r="G23" s="37"/>
      <c r="H23" s="142"/>
      <c r="I23" s="134">
        <v>14500</v>
      </c>
      <c r="J23" s="134"/>
      <c r="K23" s="134"/>
      <c r="L23" s="332">
        <f t="shared" si="0"/>
        <v>14500</v>
      </c>
    </row>
    <row r="24" spans="1:12" s="38" customFormat="1" ht="15" customHeight="1" thickBot="1">
      <c r="A24" s="162" t="s">
        <v>33</v>
      </c>
      <c r="B24" s="35"/>
      <c r="C24" s="36"/>
      <c r="D24" s="65" t="s">
        <v>275</v>
      </c>
      <c r="E24" s="66" t="s">
        <v>151</v>
      </c>
      <c r="F24" s="37"/>
      <c r="G24" s="37"/>
      <c r="H24" s="142"/>
      <c r="I24" s="134">
        <v>1500</v>
      </c>
      <c r="J24" s="134"/>
      <c r="K24" s="134"/>
      <c r="L24" s="332">
        <f t="shared" si="0"/>
        <v>1500</v>
      </c>
    </row>
    <row r="25" spans="1:12" s="87" customFormat="1" ht="15" customHeight="1" thickBot="1">
      <c r="A25" s="162" t="s">
        <v>34</v>
      </c>
      <c r="B25" s="88"/>
      <c r="C25" s="89" t="s">
        <v>282</v>
      </c>
      <c r="D25" s="90" t="s">
        <v>81</v>
      </c>
      <c r="E25" s="91"/>
      <c r="F25" s="91"/>
      <c r="G25" s="91"/>
      <c r="H25" s="141"/>
      <c r="I25" s="92">
        <f>SUM(I26:I36)</f>
        <v>177604</v>
      </c>
      <c r="J25" s="92">
        <f>SUM(J26:J36)</f>
        <v>0</v>
      </c>
      <c r="K25" s="135">
        <f>SUM(K26:K36)</f>
        <v>0</v>
      </c>
      <c r="L25" s="135">
        <f t="shared" si="0"/>
        <v>177604</v>
      </c>
    </row>
    <row r="26" spans="1:12" s="68" customFormat="1" ht="15" customHeight="1" thickBot="1">
      <c r="A26" s="162" t="s">
        <v>35</v>
      </c>
      <c r="B26" s="67"/>
      <c r="C26" s="69"/>
      <c r="D26" s="283" t="s">
        <v>283</v>
      </c>
      <c r="E26" s="66" t="s">
        <v>176</v>
      </c>
      <c r="F26" s="66"/>
      <c r="G26" s="66"/>
      <c r="H26" s="73"/>
      <c r="I26" s="134"/>
      <c r="J26" s="134"/>
      <c r="K26" s="134"/>
      <c r="L26" s="332">
        <f t="shared" si="0"/>
        <v>0</v>
      </c>
    </row>
    <row r="27" spans="1:12" s="68" customFormat="1" ht="15" customHeight="1" thickBot="1">
      <c r="A27" s="162" t="s">
        <v>36</v>
      </c>
      <c r="B27" s="67"/>
      <c r="C27" s="69"/>
      <c r="D27" s="283" t="s">
        <v>284</v>
      </c>
      <c r="E27" s="66" t="s">
        <v>177</v>
      </c>
      <c r="F27" s="66"/>
      <c r="G27" s="66"/>
      <c r="H27" s="73"/>
      <c r="I27" s="134">
        <v>2602</v>
      </c>
      <c r="J27" s="134"/>
      <c r="K27" s="134"/>
      <c r="L27" s="332">
        <f t="shared" si="0"/>
        <v>2602</v>
      </c>
    </row>
    <row r="28" spans="1:12" s="68" customFormat="1" ht="15" customHeight="1" thickBot="1">
      <c r="A28" s="162" t="s">
        <v>37</v>
      </c>
      <c r="B28" s="67"/>
      <c r="C28" s="69"/>
      <c r="D28" s="283" t="s">
        <v>285</v>
      </c>
      <c r="E28" s="58" t="s">
        <v>178</v>
      </c>
      <c r="F28" s="58"/>
      <c r="G28" s="58"/>
      <c r="H28" s="73"/>
      <c r="I28" s="134">
        <f>2402+Javaslat_II!L17</f>
        <v>3402</v>
      </c>
      <c r="J28" s="134"/>
      <c r="K28" s="134"/>
      <c r="L28" s="332">
        <f t="shared" si="0"/>
        <v>3402</v>
      </c>
    </row>
    <row r="29" spans="1:12" s="68" customFormat="1" ht="15" customHeight="1" thickBot="1">
      <c r="A29" s="162" t="s">
        <v>38</v>
      </c>
      <c r="B29" s="67"/>
      <c r="C29" s="69"/>
      <c r="D29" s="283" t="s">
        <v>286</v>
      </c>
      <c r="E29" s="58" t="s">
        <v>179</v>
      </c>
      <c r="F29" s="66"/>
      <c r="G29" s="66"/>
      <c r="H29" s="140"/>
      <c r="I29" s="134">
        <v>41250</v>
      </c>
      <c r="J29" s="134"/>
      <c r="K29" s="134"/>
      <c r="L29" s="332">
        <f t="shared" si="0"/>
        <v>41250</v>
      </c>
    </row>
    <row r="30" spans="1:12" s="68" customFormat="1" ht="15" customHeight="1" thickBot="1">
      <c r="A30" s="162" t="s">
        <v>39</v>
      </c>
      <c r="B30" s="67"/>
      <c r="C30" s="69"/>
      <c r="D30" s="283" t="s">
        <v>287</v>
      </c>
      <c r="E30" s="58" t="s">
        <v>180</v>
      </c>
      <c r="F30" s="66"/>
      <c r="G30" s="66"/>
      <c r="H30" s="140"/>
      <c r="I30" s="134">
        <v>16929</v>
      </c>
      <c r="J30" s="134"/>
      <c r="K30" s="134"/>
      <c r="L30" s="332">
        <f t="shared" si="0"/>
        <v>16929</v>
      </c>
    </row>
    <row r="31" spans="1:12" s="68" customFormat="1" ht="15" customHeight="1" thickBot="1">
      <c r="A31" s="162" t="s">
        <v>40</v>
      </c>
      <c r="B31" s="67"/>
      <c r="C31" s="69"/>
      <c r="D31" s="283" t="s">
        <v>288</v>
      </c>
      <c r="E31" s="58" t="s">
        <v>181</v>
      </c>
      <c r="F31" s="66"/>
      <c r="G31" s="66"/>
      <c r="H31" s="140"/>
      <c r="I31" s="134">
        <f>16389+Javaslat_II!L18</f>
        <v>33667</v>
      </c>
      <c r="J31" s="134"/>
      <c r="K31" s="134"/>
      <c r="L31" s="332">
        <f t="shared" si="0"/>
        <v>33667</v>
      </c>
    </row>
    <row r="32" spans="1:12" s="68" customFormat="1" ht="15" customHeight="1" thickBot="1">
      <c r="A32" s="162" t="s">
        <v>41</v>
      </c>
      <c r="B32" s="67"/>
      <c r="C32" s="69"/>
      <c r="D32" s="283" t="s">
        <v>289</v>
      </c>
      <c r="E32" s="58" t="s">
        <v>182</v>
      </c>
      <c r="F32" s="66"/>
      <c r="G32" s="66"/>
      <c r="H32" s="140"/>
      <c r="I32" s="134">
        <v>69754</v>
      </c>
      <c r="J32" s="134"/>
      <c r="K32" s="134"/>
      <c r="L32" s="332">
        <f t="shared" si="0"/>
        <v>69754</v>
      </c>
    </row>
    <row r="33" spans="1:12" s="68" customFormat="1" ht="15" customHeight="1" thickBot="1">
      <c r="A33" s="162" t="s">
        <v>42</v>
      </c>
      <c r="B33" s="67"/>
      <c r="C33" s="69"/>
      <c r="D33" s="283" t="s">
        <v>290</v>
      </c>
      <c r="E33" s="58" t="s">
        <v>291</v>
      </c>
      <c r="F33" s="66"/>
      <c r="G33" s="66"/>
      <c r="H33" s="140"/>
      <c r="I33" s="134">
        <f>5000+Javaslat_I!L27+Javaslat_II!L19</f>
        <v>10000</v>
      </c>
      <c r="J33" s="134"/>
      <c r="K33" s="134"/>
      <c r="L33" s="332">
        <f t="shared" si="0"/>
        <v>10000</v>
      </c>
    </row>
    <row r="34" spans="1:12" s="68" customFormat="1" ht="15" customHeight="1" thickBot="1">
      <c r="A34" s="162" t="s">
        <v>43</v>
      </c>
      <c r="B34" s="67"/>
      <c r="C34" s="69"/>
      <c r="D34" s="283" t="s">
        <v>292</v>
      </c>
      <c r="E34" s="58" t="s">
        <v>295</v>
      </c>
      <c r="F34" s="66"/>
      <c r="G34" s="66"/>
      <c r="H34" s="140"/>
      <c r="I34" s="134"/>
      <c r="J34" s="134"/>
      <c r="K34" s="134"/>
      <c r="L34" s="332">
        <f t="shared" si="0"/>
        <v>0</v>
      </c>
    </row>
    <row r="35" spans="1:12" s="68" customFormat="1" ht="15" customHeight="1" thickBot="1">
      <c r="A35" s="162" t="s">
        <v>44</v>
      </c>
      <c r="B35" s="67"/>
      <c r="C35" s="69"/>
      <c r="D35" s="283" t="s">
        <v>293</v>
      </c>
      <c r="E35" s="58" t="s">
        <v>296</v>
      </c>
      <c r="F35" s="66"/>
      <c r="G35" s="66"/>
      <c r="H35" s="140"/>
      <c r="I35" s="134"/>
      <c r="J35" s="134"/>
      <c r="K35" s="134"/>
      <c r="L35" s="332">
        <f t="shared" si="0"/>
        <v>0</v>
      </c>
    </row>
    <row r="36" spans="1:12" s="68" customFormat="1" ht="15" customHeight="1" thickBot="1">
      <c r="A36" s="162" t="s">
        <v>45</v>
      </c>
      <c r="B36" s="67"/>
      <c r="C36" s="69"/>
      <c r="D36" s="283" t="s">
        <v>294</v>
      </c>
      <c r="E36" s="58" t="s">
        <v>183</v>
      </c>
      <c r="F36" s="66"/>
      <c r="G36" s="66"/>
      <c r="H36" s="140"/>
      <c r="I36" s="134"/>
      <c r="J36" s="134"/>
      <c r="K36" s="134"/>
      <c r="L36" s="332">
        <f t="shared" si="0"/>
        <v>0</v>
      </c>
    </row>
    <row r="37" spans="1:12" s="87" customFormat="1" ht="15" customHeight="1" thickBot="1">
      <c r="A37" s="162" t="s">
        <v>46</v>
      </c>
      <c r="B37" s="88"/>
      <c r="C37" s="89" t="s">
        <v>297</v>
      </c>
      <c r="D37" s="93" t="s">
        <v>153</v>
      </c>
      <c r="E37" s="94"/>
      <c r="F37" s="91"/>
      <c r="G37" s="91"/>
      <c r="H37" s="141"/>
      <c r="I37" s="92">
        <f>SUM(I38:I42)</f>
        <v>4144</v>
      </c>
      <c r="J37" s="92">
        <f>SUM(J38:J42)</f>
        <v>0</v>
      </c>
      <c r="K37" s="135">
        <f>SUM(K38:K42)</f>
        <v>0</v>
      </c>
      <c r="L37" s="135">
        <f t="shared" si="0"/>
        <v>4144</v>
      </c>
    </row>
    <row r="38" spans="1:12" s="57" customFormat="1" ht="15" customHeight="1" thickBot="1">
      <c r="A38" s="162" t="s">
        <v>47</v>
      </c>
      <c r="B38" s="55"/>
      <c r="C38" s="71"/>
      <c r="D38" s="282" t="s">
        <v>319</v>
      </c>
      <c r="E38" s="158" t="s">
        <v>329</v>
      </c>
      <c r="F38" s="72"/>
      <c r="G38" s="59"/>
      <c r="H38" s="143"/>
      <c r="I38" s="134"/>
      <c r="J38" s="134"/>
      <c r="K38" s="134"/>
      <c r="L38" s="332">
        <f t="shared" si="0"/>
        <v>0</v>
      </c>
    </row>
    <row r="39" spans="1:12" s="57" customFormat="1" ht="15" customHeight="1" thickBot="1">
      <c r="A39" s="162" t="s">
        <v>48</v>
      </c>
      <c r="B39" s="55"/>
      <c r="C39" s="71"/>
      <c r="D39" s="282" t="s">
        <v>320</v>
      </c>
      <c r="E39" s="158" t="s">
        <v>330</v>
      </c>
      <c r="F39" s="72"/>
      <c r="G39" s="59"/>
      <c r="H39" s="143"/>
      <c r="I39" s="134"/>
      <c r="J39" s="134"/>
      <c r="K39" s="134"/>
      <c r="L39" s="332">
        <f t="shared" si="0"/>
        <v>0</v>
      </c>
    </row>
    <row r="40" spans="1:12" s="57" customFormat="1" ht="15" customHeight="1" thickBot="1">
      <c r="A40" s="162" t="s">
        <v>49</v>
      </c>
      <c r="B40" s="55"/>
      <c r="C40" s="71"/>
      <c r="D40" s="282" t="s">
        <v>321</v>
      </c>
      <c r="E40" s="158" t="s">
        <v>331</v>
      </c>
      <c r="F40" s="72"/>
      <c r="G40" s="59"/>
      <c r="H40" s="143"/>
      <c r="I40" s="134"/>
      <c r="J40" s="134"/>
      <c r="K40" s="134"/>
      <c r="L40" s="332">
        <f t="shared" si="0"/>
        <v>0</v>
      </c>
    </row>
    <row r="41" spans="1:12" s="57" customFormat="1" ht="15" customHeight="1" thickBot="1">
      <c r="A41" s="162" t="s">
        <v>50</v>
      </c>
      <c r="B41" s="55"/>
      <c r="C41" s="71"/>
      <c r="D41" s="282" t="s">
        <v>322</v>
      </c>
      <c r="E41" s="158" t="s">
        <v>186</v>
      </c>
      <c r="F41" s="72"/>
      <c r="G41" s="59"/>
      <c r="H41" s="143"/>
      <c r="I41" s="134"/>
      <c r="J41" s="134"/>
      <c r="K41" s="134"/>
      <c r="L41" s="332">
        <f t="shared" si="0"/>
        <v>0</v>
      </c>
    </row>
    <row r="42" spans="1:12" s="57" customFormat="1" ht="15" customHeight="1" thickBot="1">
      <c r="A42" s="162" t="s">
        <v>51</v>
      </c>
      <c r="B42" s="55"/>
      <c r="C42" s="71"/>
      <c r="D42" s="56" t="s">
        <v>323</v>
      </c>
      <c r="E42" s="58" t="s">
        <v>187</v>
      </c>
      <c r="F42" s="72"/>
      <c r="G42" s="59"/>
      <c r="H42" s="143"/>
      <c r="I42" s="134">
        <f>Javaslat_I!L23</f>
        <v>4144</v>
      </c>
      <c r="J42" s="134"/>
      <c r="K42" s="134"/>
      <c r="L42" s="332">
        <f t="shared" si="0"/>
        <v>4144</v>
      </c>
    </row>
    <row r="43" spans="1:12" s="87" customFormat="1" ht="15" customHeight="1" thickBot="1">
      <c r="A43" s="162" t="s">
        <v>52</v>
      </c>
      <c r="B43" s="83" t="s">
        <v>83</v>
      </c>
      <c r="C43" s="84" t="s">
        <v>307</v>
      </c>
      <c r="D43" s="84"/>
      <c r="E43" s="84"/>
      <c r="F43" s="84"/>
      <c r="G43" s="84"/>
      <c r="H43" s="144"/>
      <c r="I43" s="86">
        <f>SUM(I44,I50,I56)</f>
        <v>76344</v>
      </c>
      <c r="J43" s="86">
        <f>SUM(J44,J50,J56)</f>
        <v>0</v>
      </c>
      <c r="K43" s="132">
        <f>SUM(K44,K50,K56)</f>
        <v>0</v>
      </c>
      <c r="L43" s="132">
        <f t="shared" si="0"/>
        <v>76344</v>
      </c>
    </row>
    <row r="44" spans="1:12" s="87" customFormat="1" ht="15" customHeight="1" thickBot="1">
      <c r="A44" s="162" t="s">
        <v>53</v>
      </c>
      <c r="B44" s="88"/>
      <c r="C44" s="96" t="s">
        <v>298</v>
      </c>
      <c r="D44" s="98" t="s">
        <v>154</v>
      </c>
      <c r="E44" s="93"/>
      <c r="F44" s="94"/>
      <c r="G44" s="94"/>
      <c r="H44" s="139"/>
      <c r="I44" s="95">
        <f>SUM(I45:I49)</f>
        <v>13352</v>
      </c>
      <c r="J44" s="95">
        <f>SUM(J45:J49)</f>
        <v>0</v>
      </c>
      <c r="K44" s="133">
        <f>SUM(K45:K49)</f>
        <v>0</v>
      </c>
      <c r="L44" s="133">
        <f t="shared" si="0"/>
        <v>13352</v>
      </c>
    </row>
    <row r="45" spans="1:12" s="68" customFormat="1" ht="15" customHeight="1" thickBot="1">
      <c r="A45" s="162" t="s">
        <v>54</v>
      </c>
      <c r="B45" s="67"/>
      <c r="C45" s="69"/>
      <c r="D45" s="282" t="s">
        <v>301</v>
      </c>
      <c r="E45" s="66" t="s">
        <v>302</v>
      </c>
      <c r="F45" s="66"/>
      <c r="G45" s="66"/>
      <c r="H45" s="140"/>
      <c r="I45" s="134">
        <v>200</v>
      </c>
      <c r="J45" s="134"/>
      <c r="K45" s="134"/>
      <c r="L45" s="332">
        <f t="shared" si="0"/>
        <v>200</v>
      </c>
    </row>
    <row r="46" spans="1:12" s="68" customFormat="1" ht="15" customHeight="1" thickBot="1">
      <c r="A46" s="162" t="s">
        <v>55</v>
      </c>
      <c r="B46" s="67"/>
      <c r="C46" s="69"/>
      <c r="D46" s="282" t="s">
        <v>304</v>
      </c>
      <c r="E46" s="158" t="s">
        <v>308</v>
      </c>
      <c r="F46" s="66"/>
      <c r="G46" s="66"/>
      <c r="H46" s="140"/>
      <c r="I46" s="134"/>
      <c r="J46" s="134"/>
      <c r="K46" s="134"/>
      <c r="L46" s="332">
        <f t="shared" si="0"/>
        <v>0</v>
      </c>
    </row>
    <row r="47" spans="1:12" s="68" customFormat="1" ht="15" customHeight="1" thickBot="1">
      <c r="A47" s="162" t="s">
        <v>56</v>
      </c>
      <c r="B47" s="67"/>
      <c r="C47" s="69"/>
      <c r="D47" s="282" t="s">
        <v>305</v>
      </c>
      <c r="E47" s="158" t="s">
        <v>309</v>
      </c>
      <c r="F47" s="66"/>
      <c r="G47" s="66"/>
      <c r="H47" s="140"/>
      <c r="I47" s="134"/>
      <c r="J47" s="134"/>
      <c r="K47" s="134"/>
      <c r="L47" s="332">
        <f t="shared" si="0"/>
        <v>0</v>
      </c>
    </row>
    <row r="48" spans="1:12" s="68" customFormat="1" ht="15" customHeight="1" thickBot="1">
      <c r="A48" s="162" t="s">
        <v>57</v>
      </c>
      <c r="B48" s="67"/>
      <c r="C48" s="69"/>
      <c r="D48" s="282" t="s">
        <v>306</v>
      </c>
      <c r="E48" s="158" t="s">
        <v>310</v>
      </c>
      <c r="F48" s="66"/>
      <c r="G48" s="66"/>
      <c r="H48" s="140"/>
      <c r="I48" s="134"/>
      <c r="J48" s="134"/>
      <c r="K48" s="134"/>
      <c r="L48" s="332">
        <f t="shared" si="0"/>
        <v>0</v>
      </c>
    </row>
    <row r="49" spans="1:12" s="68" customFormat="1" ht="15" customHeight="1" thickBot="1">
      <c r="A49" s="162" t="s">
        <v>58</v>
      </c>
      <c r="B49" s="67"/>
      <c r="C49" s="56"/>
      <c r="D49" s="282" t="s">
        <v>303</v>
      </c>
      <c r="E49" s="66" t="s">
        <v>170</v>
      </c>
      <c r="F49" s="70"/>
      <c r="G49" s="70"/>
      <c r="H49" s="140"/>
      <c r="I49" s="134">
        <v>13152</v>
      </c>
      <c r="J49" s="134"/>
      <c r="K49" s="134"/>
      <c r="L49" s="332">
        <f t="shared" si="0"/>
        <v>13152</v>
      </c>
    </row>
    <row r="50" spans="1:12" s="87" customFormat="1" ht="15" customHeight="1" thickBot="1">
      <c r="A50" s="162" t="s">
        <v>59</v>
      </c>
      <c r="B50" s="88"/>
      <c r="C50" s="96" t="s">
        <v>299</v>
      </c>
      <c r="D50" s="97" t="s">
        <v>84</v>
      </c>
      <c r="E50" s="90"/>
      <c r="F50" s="91"/>
      <c r="G50" s="91"/>
      <c r="H50" s="141"/>
      <c r="I50" s="92">
        <f>SUM(I51:I55)</f>
        <v>62992</v>
      </c>
      <c r="J50" s="92">
        <f>SUM(J51:J55)</f>
        <v>0</v>
      </c>
      <c r="K50" s="135">
        <f>SUM(K51:K55)</f>
        <v>0</v>
      </c>
      <c r="L50" s="135">
        <f t="shared" si="0"/>
        <v>62992</v>
      </c>
    </row>
    <row r="51" spans="1:12" s="68" customFormat="1" ht="15" customHeight="1" thickBot="1">
      <c r="A51" s="162" t="s">
        <v>60</v>
      </c>
      <c r="B51" s="67"/>
      <c r="C51" s="69"/>
      <c r="D51" s="282" t="s">
        <v>311</v>
      </c>
      <c r="E51" s="66" t="s">
        <v>316</v>
      </c>
      <c r="F51" s="66"/>
      <c r="G51" s="66"/>
      <c r="H51" s="140"/>
      <c r="I51" s="134"/>
      <c r="J51" s="134"/>
      <c r="K51" s="134"/>
      <c r="L51" s="332">
        <f t="shared" si="0"/>
        <v>0</v>
      </c>
    </row>
    <row r="52" spans="1:12" s="68" customFormat="1" ht="15" customHeight="1" thickBot="1">
      <c r="A52" s="162" t="s">
        <v>61</v>
      </c>
      <c r="B52" s="67"/>
      <c r="C52" s="69"/>
      <c r="D52" s="282" t="s">
        <v>312</v>
      </c>
      <c r="E52" s="66" t="s">
        <v>184</v>
      </c>
      <c r="F52" s="66"/>
      <c r="G52" s="66"/>
      <c r="H52" s="140"/>
      <c r="I52" s="134">
        <f>Javaslat_II!L22</f>
        <v>62992</v>
      </c>
      <c r="J52" s="134"/>
      <c r="K52" s="134"/>
      <c r="L52" s="332">
        <f t="shared" si="0"/>
        <v>62992</v>
      </c>
    </row>
    <row r="53" spans="1:12" s="68" customFormat="1" ht="15" customHeight="1" thickBot="1">
      <c r="A53" s="162" t="s">
        <v>62</v>
      </c>
      <c r="B53" s="67"/>
      <c r="C53" s="69"/>
      <c r="D53" s="282" t="s">
        <v>313</v>
      </c>
      <c r="E53" s="66" t="s">
        <v>185</v>
      </c>
      <c r="F53" s="66"/>
      <c r="G53" s="66"/>
      <c r="H53" s="140"/>
      <c r="I53" s="134"/>
      <c r="J53" s="134"/>
      <c r="K53" s="134"/>
      <c r="L53" s="332">
        <f t="shared" si="0"/>
        <v>0</v>
      </c>
    </row>
    <row r="54" spans="1:12" s="68" customFormat="1" ht="15" customHeight="1" thickBot="1">
      <c r="A54" s="162" t="s">
        <v>63</v>
      </c>
      <c r="B54" s="67"/>
      <c r="C54" s="69"/>
      <c r="D54" s="282" t="s">
        <v>314</v>
      </c>
      <c r="E54" s="66" t="s">
        <v>317</v>
      </c>
      <c r="F54" s="66"/>
      <c r="G54" s="66"/>
      <c r="H54" s="140"/>
      <c r="I54" s="134"/>
      <c r="J54" s="134"/>
      <c r="K54" s="134"/>
      <c r="L54" s="332">
        <f t="shared" si="0"/>
        <v>0</v>
      </c>
    </row>
    <row r="55" spans="1:12" s="68" customFormat="1" ht="15" customHeight="1" thickBot="1">
      <c r="A55" s="162" t="s">
        <v>64</v>
      </c>
      <c r="B55" s="67"/>
      <c r="C55" s="69"/>
      <c r="D55" s="282" t="s">
        <v>315</v>
      </c>
      <c r="E55" s="66" t="s">
        <v>318</v>
      </c>
      <c r="F55" s="58"/>
      <c r="G55" s="58"/>
      <c r="H55" s="73"/>
      <c r="I55" s="134"/>
      <c r="J55" s="134"/>
      <c r="K55" s="134"/>
      <c r="L55" s="332">
        <f t="shared" si="0"/>
        <v>0</v>
      </c>
    </row>
    <row r="56" spans="1:12" s="87" customFormat="1" ht="15" customHeight="1" thickBot="1">
      <c r="A56" s="162" t="s">
        <v>65</v>
      </c>
      <c r="B56" s="88"/>
      <c r="C56" s="96" t="s">
        <v>300</v>
      </c>
      <c r="D56" s="93" t="s">
        <v>155</v>
      </c>
      <c r="E56" s="99"/>
      <c r="F56" s="94"/>
      <c r="G56" s="94"/>
      <c r="H56" s="139"/>
      <c r="I56" s="95">
        <f>SUM(I57:I61)</f>
        <v>0</v>
      </c>
      <c r="J56" s="95">
        <f>SUM(J57:J61)</f>
        <v>0</v>
      </c>
      <c r="K56" s="95">
        <f>SUM(K57:K61)</f>
        <v>0</v>
      </c>
      <c r="L56" s="133">
        <f t="shared" si="0"/>
        <v>0</v>
      </c>
    </row>
    <row r="57" spans="1:12" s="87" customFormat="1" ht="15" customHeight="1" thickBot="1">
      <c r="A57" s="162" t="s">
        <v>66</v>
      </c>
      <c r="B57" s="88"/>
      <c r="C57" s="96"/>
      <c r="D57" s="282" t="s">
        <v>324</v>
      </c>
      <c r="E57" s="158" t="s">
        <v>332</v>
      </c>
      <c r="F57" s="94"/>
      <c r="G57" s="94"/>
      <c r="H57" s="139"/>
      <c r="I57" s="133"/>
      <c r="J57" s="133"/>
      <c r="K57" s="133"/>
      <c r="L57" s="133">
        <f t="shared" si="0"/>
        <v>0</v>
      </c>
    </row>
    <row r="58" spans="1:12" s="87" customFormat="1" ht="15" customHeight="1" thickBot="1">
      <c r="A58" s="162" t="s">
        <v>67</v>
      </c>
      <c r="B58" s="88"/>
      <c r="C58" s="96"/>
      <c r="D58" s="282" t="s">
        <v>325</v>
      </c>
      <c r="E58" s="158" t="s">
        <v>333</v>
      </c>
      <c r="F58" s="94"/>
      <c r="G58" s="94"/>
      <c r="H58" s="139"/>
      <c r="I58" s="133"/>
      <c r="J58" s="133"/>
      <c r="K58" s="133"/>
      <c r="L58" s="133">
        <f t="shared" si="0"/>
        <v>0</v>
      </c>
    </row>
    <row r="59" spans="1:12" s="87" customFormat="1" ht="15" customHeight="1" thickBot="1">
      <c r="A59" s="162" t="s">
        <v>69</v>
      </c>
      <c r="B59" s="88"/>
      <c r="C59" s="96"/>
      <c r="D59" s="282" t="s">
        <v>326</v>
      </c>
      <c r="E59" s="158" t="s">
        <v>334</v>
      </c>
      <c r="F59" s="94"/>
      <c r="G59" s="94"/>
      <c r="H59" s="139"/>
      <c r="I59" s="133"/>
      <c r="J59" s="133"/>
      <c r="K59" s="133"/>
      <c r="L59" s="133">
        <f t="shared" si="0"/>
        <v>0</v>
      </c>
    </row>
    <row r="60" spans="1:12" s="68" customFormat="1" ht="15" customHeight="1" thickBot="1">
      <c r="A60" s="162" t="s">
        <v>70</v>
      </c>
      <c r="B60" s="67"/>
      <c r="C60" s="69"/>
      <c r="D60" s="282" t="s">
        <v>327</v>
      </c>
      <c r="E60" s="66" t="s">
        <v>224</v>
      </c>
      <c r="F60" s="66"/>
      <c r="G60" s="66"/>
      <c r="H60" s="140"/>
      <c r="I60" s="134"/>
      <c r="J60" s="134"/>
      <c r="K60" s="134"/>
      <c r="L60" s="332">
        <f t="shared" si="0"/>
        <v>0</v>
      </c>
    </row>
    <row r="61" spans="1:12" s="68" customFormat="1" ht="15" customHeight="1" thickBot="1">
      <c r="A61" s="162" t="s">
        <v>97</v>
      </c>
      <c r="B61" s="67"/>
      <c r="C61" s="69"/>
      <c r="D61" s="56" t="s">
        <v>328</v>
      </c>
      <c r="E61" s="58" t="s">
        <v>335</v>
      </c>
      <c r="F61" s="58"/>
      <c r="G61" s="58"/>
      <c r="H61" s="73"/>
      <c r="I61" s="136"/>
      <c r="J61" s="136"/>
      <c r="K61" s="136"/>
      <c r="L61" s="334">
        <f t="shared" si="0"/>
        <v>0</v>
      </c>
    </row>
    <row r="62" spans="1:12" s="87" customFormat="1" ht="30" customHeight="1" thickBot="1">
      <c r="A62" s="162" t="s">
        <v>98</v>
      </c>
      <c r="B62" s="397" t="s">
        <v>450</v>
      </c>
      <c r="C62" s="398"/>
      <c r="D62" s="398"/>
      <c r="E62" s="398"/>
      <c r="F62" s="398"/>
      <c r="G62" s="398"/>
      <c r="H62" s="398"/>
      <c r="I62" s="100">
        <f>SUM(I7,I43)</f>
        <v>1042990</v>
      </c>
      <c r="J62" s="100">
        <f>SUM(J7,J43)</f>
        <v>0</v>
      </c>
      <c r="K62" s="137">
        <f>SUM(K7,K43)</f>
        <v>0</v>
      </c>
      <c r="L62" s="137">
        <f t="shared" si="0"/>
        <v>1042990</v>
      </c>
    </row>
    <row r="63" spans="1:12" s="102" customFormat="1" ht="15" customHeight="1" thickBot="1">
      <c r="A63" s="162" t="s">
        <v>99</v>
      </c>
      <c r="B63" s="83" t="s">
        <v>85</v>
      </c>
      <c r="C63" s="399" t="s">
        <v>336</v>
      </c>
      <c r="D63" s="399"/>
      <c r="E63" s="399"/>
      <c r="F63" s="399"/>
      <c r="G63" s="399"/>
      <c r="H63" s="400"/>
      <c r="I63" s="86">
        <f>SUM(I64,I69,I70)</f>
        <v>363575</v>
      </c>
      <c r="J63" s="86">
        <f>SUM(J64,J69,J70)</f>
        <v>0</v>
      </c>
      <c r="K63" s="132">
        <f>SUM(K64,K69,K70)</f>
        <v>0</v>
      </c>
      <c r="L63" s="132">
        <f t="shared" si="0"/>
        <v>363575</v>
      </c>
    </row>
    <row r="64" spans="1:12" s="102" customFormat="1" ht="15" customHeight="1" thickBot="1">
      <c r="A64" s="162" t="s">
        <v>100</v>
      </c>
      <c r="B64" s="101"/>
      <c r="C64" s="89" t="s">
        <v>337</v>
      </c>
      <c r="D64" s="90" t="s">
        <v>338</v>
      </c>
      <c r="E64" s="90"/>
      <c r="F64" s="90"/>
      <c r="G64" s="90"/>
      <c r="H64" s="145"/>
      <c r="I64" s="92">
        <f>SUM(I65:I68)</f>
        <v>363575</v>
      </c>
      <c r="J64" s="92">
        <f>SUM(J65:J68)</f>
        <v>0</v>
      </c>
      <c r="K64" s="92">
        <f>SUM(K65:K68)</f>
        <v>0</v>
      </c>
      <c r="L64" s="135">
        <f t="shared" si="0"/>
        <v>363575</v>
      </c>
    </row>
    <row r="65" spans="1:12" s="68" customFormat="1" ht="15" customHeight="1" thickBot="1">
      <c r="A65" s="162" t="s">
        <v>101</v>
      </c>
      <c r="B65" s="67"/>
      <c r="C65" s="56"/>
      <c r="D65" s="283" t="s">
        <v>339</v>
      </c>
      <c r="E65" s="66" t="s">
        <v>349</v>
      </c>
      <c r="F65" s="66"/>
      <c r="G65" s="66"/>
      <c r="H65" s="140"/>
      <c r="I65" s="134"/>
      <c r="J65" s="134"/>
      <c r="K65" s="134"/>
      <c r="L65" s="332">
        <f t="shared" si="0"/>
        <v>0</v>
      </c>
    </row>
    <row r="66" spans="1:12" s="68" customFormat="1" ht="15" customHeight="1" thickBot="1">
      <c r="A66" s="162" t="s">
        <v>102</v>
      </c>
      <c r="B66" s="67"/>
      <c r="C66" s="56"/>
      <c r="D66" s="283" t="s">
        <v>340</v>
      </c>
      <c r="E66" s="66" t="s">
        <v>157</v>
      </c>
      <c r="F66" s="66"/>
      <c r="G66" s="66"/>
      <c r="H66" s="140"/>
      <c r="I66" s="134">
        <f>350969+Javaslat_I!L11</f>
        <v>348718</v>
      </c>
      <c r="J66" s="134"/>
      <c r="K66" s="134"/>
      <c r="L66" s="332">
        <f t="shared" si="0"/>
        <v>348718</v>
      </c>
    </row>
    <row r="67" spans="1:12" s="68" customFormat="1" ht="15" customHeight="1" thickBot="1">
      <c r="A67" s="162" t="s">
        <v>103</v>
      </c>
      <c r="B67" s="67"/>
      <c r="C67" s="56"/>
      <c r="D67" s="283" t="s">
        <v>341</v>
      </c>
      <c r="E67" s="66" t="s">
        <v>249</v>
      </c>
      <c r="F67" s="66"/>
      <c r="G67" s="66"/>
      <c r="H67" s="140"/>
      <c r="I67" s="134">
        <v>14857</v>
      </c>
      <c r="J67" s="134"/>
      <c r="K67" s="134"/>
      <c r="L67" s="332">
        <f t="shared" si="0"/>
        <v>14857</v>
      </c>
    </row>
    <row r="68" spans="1:12" s="68" customFormat="1" ht="15" customHeight="1" thickBot="1">
      <c r="A68" s="266" t="s">
        <v>104</v>
      </c>
      <c r="B68" s="267"/>
      <c r="C68" s="268"/>
      <c r="D68" s="284" t="s">
        <v>342</v>
      </c>
      <c r="E68" s="269" t="s">
        <v>350</v>
      </c>
      <c r="F68" s="269"/>
      <c r="G68" s="269"/>
      <c r="H68" s="270"/>
      <c r="I68" s="271"/>
      <c r="J68" s="271"/>
      <c r="K68" s="271"/>
      <c r="L68" s="333">
        <f t="shared" si="0"/>
        <v>0</v>
      </c>
    </row>
    <row r="69" spans="1:12" s="87" customFormat="1" ht="15" customHeight="1" thickBot="1">
      <c r="A69" s="162" t="s">
        <v>105</v>
      </c>
      <c r="B69" s="88"/>
      <c r="C69" s="89" t="s">
        <v>344</v>
      </c>
      <c r="D69" s="90" t="s">
        <v>343</v>
      </c>
      <c r="E69" s="90"/>
      <c r="F69" s="90"/>
      <c r="G69" s="90"/>
      <c r="H69" s="139"/>
      <c r="I69" s="92"/>
      <c r="J69" s="92"/>
      <c r="K69" s="135"/>
      <c r="L69" s="135">
        <f t="shared" si="0"/>
        <v>0</v>
      </c>
    </row>
    <row r="70" spans="1:12" s="254" customFormat="1" ht="15" customHeight="1" thickBot="1">
      <c r="A70" s="162" t="s">
        <v>106</v>
      </c>
      <c r="B70" s="248"/>
      <c r="C70" s="249" t="s">
        <v>345</v>
      </c>
      <c r="D70" s="260" t="s">
        <v>347</v>
      </c>
      <c r="E70" s="261"/>
      <c r="F70" s="261"/>
      <c r="G70" s="261"/>
      <c r="H70" s="262"/>
      <c r="I70" s="263"/>
      <c r="J70" s="263"/>
      <c r="K70" s="263"/>
      <c r="L70" s="263">
        <f t="shared" si="0"/>
        <v>0</v>
      </c>
    </row>
    <row r="71" spans="1:12" s="254" customFormat="1" ht="15" customHeight="1" thickBot="1">
      <c r="A71" s="162" t="s">
        <v>107</v>
      </c>
      <c r="B71" s="248"/>
      <c r="C71" s="249" t="s">
        <v>346</v>
      </c>
      <c r="D71" s="250" t="s">
        <v>348</v>
      </c>
      <c r="E71" s="251"/>
      <c r="F71" s="251"/>
      <c r="G71" s="251"/>
      <c r="H71" s="253"/>
      <c r="I71" s="252"/>
      <c r="J71" s="252"/>
      <c r="K71" s="252"/>
      <c r="L71" s="252">
        <f t="shared" si="0"/>
        <v>0</v>
      </c>
    </row>
    <row r="72" spans="1:12" s="87" customFormat="1" ht="30" customHeight="1" thickBot="1">
      <c r="A72" s="162" t="s">
        <v>108</v>
      </c>
      <c r="B72" s="404" t="s">
        <v>451</v>
      </c>
      <c r="C72" s="405"/>
      <c r="D72" s="405"/>
      <c r="E72" s="405"/>
      <c r="F72" s="405"/>
      <c r="G72" s="405"/>
      <c r="H72" s="405"/>
      <c r="I72" s="100">
        <f>SUM(I62,I63)</f>
        <v>1406565</v>
      </c>
      <c r="J72" s="100">
        <f>SUM(J62,J63)</f>
        <v>0</v>
      </c>
      <c r="K72" s="100">
        <f>SUM(K62,K63)</f>
        <v>0</v>
      </c>
      <c r="L72" s="100">
        <f>SUM(I72:K72)</f>
        <v>1406565</v>
      </c>
    </row>
    <row r="73" spans="1:12" s="38" customFormat="1" ht="15" customHeight="1" thickBot="1">
      <c r="A73" s="162" t="s">
        <v>109</v>
      </c>
      <c r="B73" s="74"/>
      <c r="C73" s="74"/>
      <c r="D73" s="74"/>
      <c r="E73" s="74"/>
      <c r="F73" s="74"/>
      <c r="G73" s="74"/>
      <c r="H73" s="74"/>
      <c r="I73" s="74"/>
      <c r="J73" s="74"/>
      <c r="K73" s="74"/>
      <c r="L73" s="74"/>
    </row>
    <row r="74" spans="1:12" ht="124.5" customHeight="1" thickBot="1">
      <c r="A74" s="162" t="s">
        <v>110</v>
      </c>
      <c r="B74" s="392" t="s">
        <v>88</v>
      </c>
      <c r="C74" s="393"/>
      <c r="D74" s="393"/>
      <c r="E74" s="393"/>
      <c r="F74" s="393"/>
      <c r="G74" s="393"/>
      <c r="H74" s="394"/>
      <c r="I74" s="39" t="s">
        <v>257</v>
      </c>
      <c r="J74" s="39" t="s">
        <v>258</v>
      </c>
      <c r="K74" s="39" t="s">
        <v>384</v>
      </c>
      <c r="L74" s="64" t="s">
        <v>447</v>
      </c>
    </row>
    <row r="75" spans="1:12" s="107" customFormat="1" ht="16.5" thickBot="1">
      <c r="A75" s="162" t="s">
        <v>111</v>
      </c>
      <c r="B75" s="104" t="s">
        <v>80</v>
      </c>
      <c r="C75" s="105" t="s">
        <v>351</v>
      </c>
      <c r="D75" s="105"/>
      <c r="E75" s="105"/>
      <c r="F75" s="105"/>
      <c r="G75" s="105"/>
      <c r="H75" s="105"/>
      <c r="I75" s="106">
        <f>SUM(I76:I80)</f>
        <v>514205</v>
      </c>
      <c r="J75" s="106">
        <f>SUM(J76:J80)</f>
        <v>14770</v>
      </c>
      <c r="K75" s="106">
        <f>SUM(K76:K80)</f>
        <v>0</v>
      </c>
      <c r="L75" s="106">
        <f>SUM(I75:K75)</f>
        <v>528975</v>
      </c>
    </row>
    <row r="76" spans="1:12" s="107" customFormat="1" ht="16.5" thickBot="1">
      <c r="A76" s="162" t="s">
        <v>112</v>
      </c>
      <c r="B76" s="108"/>
      <c r="C76" s="109" t="s">
        <v>352</v>
      </c>
      <c r="D76" s="110" t="s">
        <v>86</v>
      </c>
      <c r="E76" s="110"/>
      <c r="F76" s="110"/>
      <c r="G76" s="110"/>
      <c r="H76" s="111"/>
      <c r="I76" s="112">
        <f>38651+Javaslat_II!N26</f>
        <v>38842</v>
      </c>
      <c r="J76" s="112">
        <v>500</v>
      </c>
      <c r="K76" s="112"/>
      <c r="L76" s="112">
        <f aca="true" t="shared" si="1" ref="L76:L104">SUM(I76:K76)</f>
        <v>39342</v>
      </c>
    </row>
    <row r="77" spans="1:12" s="107" customFormat="1" ht="16.5" thickBot="1">
      <c r="A77" s="162" t="s">
        <v>113</v>
      </c>
      <c r="B77" s="108"/>
      <c r="C77" s="109" t="s">
        <v>353</v>
      </c>
      <c r="D77" s="113" t="s">
        <v>158</v>
      </c>
      <c r="E77" s="114"/>
      <c r="F77" s="113"/>
      <c r="G77" s="113"/>
      <c r="H77" s="115"/>
      <c r="I77" s="116">
        <f>5181+Javaslat_II!N29</f>
        <v>5197</v>
      </c>
      <c r="J77" s="116">
        <v>165</v>
      </c>
      <c r="K77" s="116"/>
      <c r="L77" s="116">
        <f t="shared" si="1"/>
        <v>5362</v>
      </c>
    </row>
    <row r="78" spans="1:12" s="107" customFormat="1" ht="16.5" thickBot="1">
      <c r="A78" s="162" t="s">
        <v>114</v>
      </c>
      <c r="B78" s="108"/>
      <c r="C78" s="109" t="s">
        <v>353</v>
      </c>
      <c r="D78" s="113" t="s">
        <v>159</v>
      </c>
      <c r="E78" s="114"/>
      <c r="F78" s="113"/>
      <c r="G78" s="113"/>
      <c r="H78" s="115"/>
      <c r="I78" s="116">
        <f>247607+Javaslat_I!N32+Javaslat_II!N32</f>
        <v>269043</v>
      </c>
      <c r="J78" s="116">
        <v>8200</v>
      </c>
      <c r="K78" s="116"/>
      <c r="L78" s="116">
        <f t="shared" si="1"/>
        <v>277243</v>
      </c>
    </row>
    <row r="79" spans="1:12" s="107" customFormat="1" ht="16.5" thickBot="1">
      <c r="A79" s="162" t="s">
        <v>115</v>
      </c>
      <c r="B79" s="108"/>
      <c r="C79" s="109" t="s">
        <v>354</v>
      </c>
      <c r="D79" s="117" t="s">
        <v>166</v>
      </c>
      <c r="E79" s="118"/>
      <c r="F79" s="118"/>
      <c r="G79" s="117"/>
      <c r="H79" s="119"/>
      <c r="I79" s="128">
        <v>8212</v>
      </c>
      <c r="J79" s="128">
        <v>675</v>
      </c>
      <c r="K79" s="128"/>
      <c r="L79" s="128">
        <f t="shared" si="1"/>
        <v>8887</v>
      </c>
    </row>
    <row r="80" spans="1:12" s="107" customFormat="1" ht="16.5" thickBot="1">
      <c r="A80" s="162" t="s">
        <v>116</v>
      </c>
      <c r="B80" s="108"/>
      <c r="C80" s="109" t="s">
        <v>355</v>
      </c>
      <c r="D80" s="113" t="s">
        <v>160</v>
      </c>
      <c r="E80" s="114"/>
      <c r="F80" s="113"/>
      <c r="G80" s="113"/>
      <c r="H80" s="115"/>
      <c r="I80" s="116">
        <f>SUM(I81:I86)</f>
        <v>192911</v>
      </c>
      <c r="J80" s="116">
        <f>SUM(J81:J86)</f>
        <v>5230</v>
      </c>
      <c r="K80" s="116">
        <f>SUM(K81:K86)</f>
        <v>0</v>
      </c>
      <c r="L80" s="116">
        <f t="shared" si="1"/>
        <v>198141</v>
      </c>
    </row>
    <row r="81" spans="1:12" s="161" customFormat="1" ht="15.75" thickBot="1">
      <c r="A81" s="162" t="s">
        <v>117</v>
      </c>
      <c r="B81" s="75"/>
      <c r="C81" s="76"/>
      <c r="D81" s="77" t="s">
        <v>356</v>
      </c>
      <c r="E81" s="78" t="s">
        <v>195</v>
      </c>
      <c r="F81" s="78"/>
      <c r="G81" s="78"/>
      <c r="H81" s="79"/>
      <c r="I81" s="61">
        <v>10472</v>
      </c>
      <c r="J81" s="61"/>
      <c r="K81" s="61"/>
      <c r="L81" s="330">
        <f t="shared" si="1"/>
        <v>10472</v>
      </c>
    </row>
    <row r="82" spans="1:12" s="161" customFormat="1" ht="15.75" thickBot="1">
      <c r="A82" s="162" t="s">
        <v>118</v>
      </c>
      <c r="B82" s="75"/>
      <c r="C82" s="76"/>
      <c r="D82" s="77" t="s">
        <v>357</v>
      </c>
      <c r="E82" s="78" t="s">
        <v>189</v>
      </c>
      <c r="F82" s="78"/>
      <c r="G82" s="78"/>
      <c r="H82" s="79"/>
      <c r="I82" s="61">
        <f>5974+Javaslat_I!N48</f>
        <v>9012</v>
      </c>
      <c r="J82" s="61"/>
      <c r="K82" s="61"/>
      <c r="L82" s="330">
        <f t="shared" si="1"/>
        <v>9012</v>
      </c>
    </row>
    <row r="83" spans="1:12" s="161" customFormat="1" ht="15.75" thickBot="1">
      <c r="A83" s="162" t="s">
        <v>119</v>
      </c>
      <c r="B83" s="75"/>
      <c r="C83" s="76"/>
      <c r="D83" s="77" t="s">
        <v>358</v>
      </c>
      <c r="E83" s="78" t="s">
        <v>188</v>
      </c>
      <c r="F83" s="43"/>
      <c r="G83" s="78"/>
      <c r="H83" s="79"/>
      <c r="I83" s="61"/>
      <c r="J83" s="61"/>
      <c r="K83" s="61"/>
      <c r="L83" s="330">
        <f t="shared" si="1"/>
        <v>0</v>
      </c>
    </row>
    <row r="84" spans="1:12" s="161" customFormat="1" ht="15.75" thickBot="1">
      <c r="A84" s="162" t="s">
        <v>120</v>
      </c>
      <c r="B84" s="75"/>
      <c r="C84" s="76"/>
      <c r="D84" s="77" t="s">
        <v>359</v>
      </c>
      <c r="E84" s="80" t="s">
        <v>191</v>
      </c>
      <c r="F84" s="60"/>
      <c r="G84" s="80"/>
      <c r="H84" s="81"/>
      <c r="I84" s="62"/>
      <c r="J84" s="62">
        <f>5000+Javaslat_I!N46+Javaslat_II!N38</f>
        <v>5230</v>
      </c>
      <c r="K84" s="62"/>
      <c r="L84" s="331">
        <f t="shared" si="1"/>
        <v>5230</v>
      </c>
    </row>
    <row r="85" spans="1:12" s="161" customFormat="1" ht="15.75" thickBot="1">
      <c r="A85" s="162" t="s">
        <v>121</v>
      </c>
      <c r="B85" s="75"/>
      <c r="C85" s="76"/>
      <c r="D85" s="77" t="s">
        <v>360</v>
      </c>
      <c r="E85" s="78" t="s">
        <v>190</v>
      </c>
      <c r="F85" s="43"/>
      <c r="G85" s="78"/>
      <c r="H85" s="79"/>
      <c r="I85" s="61">
        <v>11000</v>
      </c>
      <c r="J85" s="61"/>
      <c r="K85" s="61"/>
      <c r="L85" s="330">
        <f t="shared" si="1"/>
        <v>11000</v>
      </c>
    </row>
    <row r="86" spans="1:12" s="161" customFormat="1" ht="15.75" thickBot="1">
      <c r="A86" s="162" t="s">
        <v>122</v>
      </c>
      <c r="B86" s="75"/>
      <c r="C86" s="76"/>
      <c r="D86" s="77" t="s">
        <v>361</v>
      </c>
      <c r="E86" s="78" t="s">
        <v>87</v>
      </c>
      <c r="F86" s="43"/>
      <c r="G86" s="78"/>
      <c r="H86" s="79"/>
      <c r="I86" s="61">
        <f>168000+Javaslat_I!N45+Javaslat_II!N39</f>
        <v>162427</v>
      </c>
      <c r="J86" s="61"/>
      <c r="K86" s="61"/>
      <c r="L86" s="330">
        <f t="shared" si="1"/>
        <v>162427</v>
      </c>
    </row>
    <row r="87" spans="1:12" s="107" customFormat="1" ht="16.5" thickBot="1">
      <c r="A87" s="162" t="s">
        <v>123</v>
      </c>
      <c r="B87" s="104" t="s">
        <v>83</v>
      </c>
      <c r="C87" s="105" t="s">
        <v>363</v>
      </c>
      <c r="D87" s="120"/>
      <c r="E87" s="120"/>
      <c r="F87" s="105"/>
      <c r="G87" s="105"/>
      <c r="H87" s="105"/>
      <c r="I87" s="106">
        <f>SUM(I88:I90)</f>
        <v>355656</v>
      </c>
      <c r="J87" s="106">
        <f>SUM(J88:J90)</f>
        <v>0</v>
      </c>
      <c r="K87" s="106">
        <f>SUM(K88:K90)</f>
        <v>0</v>
      </c>
      <c r="L87" s="106">
        <f t="shared" si="1"/>
        <v>355656</v>
      </c>
    </row>
    <row r="88" spans="1:12" s="107" customFormat="1" ht="16.5" thickBot="1">
      <c r="A88" s="162" t="s">
        <v>124</v>
      </c>
      <c r="B88" s="108"/>
      <c r="C88" s="109" t="s">
        <v>364</v>
      </c>
      <c r="D88" s="110" t="s">
        <v>142</v>
      </c>
      <c r="E88" s="110"/>
      <c r="F88" s="110"/>
      <c r="G88" s="110"/>
      <c r="H88" s="111"/>
      <c r="I88" s="112">
        <f>28037+Javaslat_I!N51</f>
        <v>28197</v>
      </c>
      <c r="J88" s="112"/>
      <c r="K88" s="112"/>
      <c r="L88" s="112">
        <f t="shared" si="1"/>
        <v>28197</v>
      </c>
    </row>
    <row r="89" spans="1:12" s="107" customFormat="1" ht="16.5" thickBot="1">
      <c r="A89" s="162" t="s">
        <v>125</v>
      </c>
      <c r="B89" s="108"/>
      <c r="C89" s="109" t="s">
        <v>365</v>
      </c>
      <c r="D89" s="113" t="s">
        <v>95</v>
      </c>
      <c r="E89" s="113"/>
      <c r="F89" s="113"/>
      <c r="G89" s="113"/>
      <c r="H89" s="115"/>
      <c r="I89" s="116">
        <f>247459+Javaslat_II!N41</f>
        <v>327459</v>
      </c>
      <c r="J89" s="116"/>
      <c r="K89" s="116"/>
      <c r="L89" s="116">
        <f t="shared" si="1"/>
        <v>327459</v>
      </c>
    </row>
    <row r="90" spans="1:12" s="107" customFormat="1" ht="16.5" thickBot="1">
      <c r="A90" s="162" t="s">
        <v>126</v>
      </c>
      <c r="B90" s="108"/>
      <c r="C90" s="109" t="s">
        <v>366</v>
      </c>
      <c r="D90" s="113" t="s">
        <v>161</v>
      </c>
      <c r="E90" s="114"/>
      <c r="F90" s="113"/>
      <c r="G90" s="113"/>
      <c r="H90" s="115"/>
      <c r="I90" s="116">
        <f>SUM(I91:I94)</f>
        <v>0</v>
      </c>
      <c r="J90" s="116">
        <f>SUM(J91:J94)</f>
        <v>0</v>
      </c>
      <c r="K90" s="116">
        <f>SUM(K91:K94)</f>
        <v>0</v>
      </c>
      <c r="L90" s="116">
        <f t="shared" si="1"/>
        <v>0</v>
      </c>
    </row>
    <row r="91" spans="1:12" s="161" customFormat="1" ht="15.75" thickBot="1">
      <c r="A91" s="162" t="s">
        <v>127</v>
      </c>
      <c r="B91" s="75"/>
      <c r="C91" s="82"/>
      <c r="D91" s="77" t="s">
        <v>367</v>
      </c>
      <c r="E91" s="78" t="s">
        <v>192</v>
      </c>
      <c r="F91" s="78"/>
      <c r="G91" s="78"/>
      <c r="H91" s="79"/>
      <c r="I91" s="61"/>
      <c r="J91" s="61"/>
      <c r="K91" s="61"/>
      <c r="L91" s="330">
        <f t="shared" si="1"/>
        <v>0</v>
      </c>
    </row>
    <row r="92" spans="1:12" s="161" customFormat="1" ht="15.75" thickBot="1">
      <c r="A92" s="162" t="s">
        <v>128</v>
      </c>
      <c r="B92" s="75"/>
      <c r="C92" s="82"/>
      <c r="D92" s="77" t="s">
        <v>368</v>
      </c>
      <c r="E92" s="78" t="s">
        <v>162</v>
      </c>
      <c r="F92" s="78"/>
      <c r="G92" s="78"/>
      <c r="H92" s="79"/>
      <c r="I92" s="61">
        <v>0</v>
      </c>
      <c r="J92" s="61"/>
      <c r="K92" s="61"/>
      <c r="L92" s="330">
        <f t="shared" si="1"/>
        <v>0</v>
      </c>
    </row>
    <row r="93" spans="1:12" s="161" customFormat="1" ht="15.75" thickBot="1">
      <c r="A93" s="162" t="s">
        <v>129</v>
      </c>
      <c r="B93" s="75"/>
      <c r="C93" s="82"/>
      <c r="D93" s="77" t="s">
        <v>369</v>
      </c>
      <c r="E93" s="78" t="s">
        <v>193</v>
      </c>
      <c r="F93" s="43"/>
      <c r="G93" s="78"/>
      <c r="H93" s="79"/>
      <c r="I93" s="61">
        <v>0</v>
      </c>
      <c r="J93" s="61"/>
      <c r="K93" s="61"/>
      <c r="L93" s="330">
        <f t="shared" si="1"/>
        <v>0</v>
      </c>
    </row>
    <row r="94" spans="1:12" s="161" customFormat="1" ht="15.75" thickBot="1">
      <c r="A94" s="162" t="s">
        <v>130</v>
      </c>
      <c r="B94" s="75"/>
      <c r="C94" s="82"/>
      <c r="D94" s="77" t="s">
        <v>362</v>
      </c>
      <c r="E94" s="78" t="s">
        <v>163</v>
      </c>
      <c r="F94" s="43"/>
      <c r="G94" s="78"/>
      <c r="H94" s="79"/>
      <c r="I94" s="62">
        <v>0</v>
      </c>
      <c r="J94" s="62"/>
      <c r="K94" s="62"/>
      <c r="L94" s="331">
        <f t="shared" si="1"/>
        <v>0</v>
      </c>
    </row>
    <row r="95" spans="1:12" s="103" customFormat="1" ht="30" customHeight="1" thickBot="1">
      <c r="A95" s="162" t="s">
        <v>131</v>
      </c>
      <c r="B95" s="397" t="s">
        <v>452</v>
      </c>
      <c r="C95" s="398"/>
      <c r="D95" s="398"/>
      <c r="E95" s="398"/>
      <c r="F95" s="398"/>
      <c r="G95" s="398"/>
      <c r="H95" s="406"/>
      <c r="I95" s="100">
        <f>SUM(I75,I87)</f>
        <v>869861</v>
      </c>
      <c r="J95" s="100">
        <f>SUM(J75,J87)</f>
        <v>14770</v>
      </c>
      <c r="K95" s="100">
        <f>SUM(K75,K87)</f>
        <v>0</v>
      </c>
      <c r="L95" s="100">
        <f t="shared" si="1"/>
        <v>884631</v>
      </c>
    </row>
    <row r="96" spans="1:12" s="107" customFormat="1" ht="16.5" thickBot="1">
      <c r="A96" s="162" t="s">
        <v>132</v>
      </c>
      <c r="B96" s="104" t="s">
        <v>85</v>
      </c>
      <c r="C96" s="105" t="s">
        <v>370</v>
      </c>
      <c r="D96" s="105"/>
      <c r="E96" s="105"/>
      <c r="F96" s="105"/>
      <c r="G96" s="105"/>
      <c r="H96" s="105"/>
      <c r="I96" s="106">
        <f>SUM(I97:I103)</f>
        <v>521934</v>
      </c>
      <c r="J96" s="106">
        <f>SUM(J97:J103)</f>
        <v>0</v>
      </c>
      <c r="K96" s="106">
        <f>SUM(K97:K103)</f>
        <v>0</v>
      </c>
      <c r="L96" s="106">
        <f t="shared" si="1"/>
        <v>521934</v>
      </c>
    </row>
    <row r="97" spans="1:12" s="107" customFormat="1" ht="16.5" thickBot="1">
      <c r="A97" s="162" t="s">
        <v>133</v>
      </c>
      <c r="B97" s="108"/>
      <c r="C97" s="123" t="s">
        <v>371</v>
      </c>
      <c r="D97" s="124" t="s">
        <v>375</v>
      </c>
      <c r="E97" s="124"/>
      <c r="F97" s="124"/>
      <c r="G97" s="124"/>
      <c r="H97" s="125"/>
      <c r="I97" s="129"/>
      <c r="J97" s="129"/>
      <c r="K97" s="129"/>
      <c r="L97" s="129">
        <f t="shared" si="1"/>
        <v>0</v>
      </c>
    </row>
    <row r="98" spans="1:12" s="68" customFormat="1" ht="15" customHeight="1" thickBot="1">
      <c r="A98" s="162" t="s">
        <v>134</v>
      </c>
      <c r="B98" s="67"/>
      <c r="C98" s="56"/>
      <c r="D98" s="283" t="s">
        <v>379</v>
      </c>
      <c r="E98" s="66" t="s">
        <v>382</v>
      </c>
      <c r="F98" s="66"/>
      <c r="G98" s="66"/>
      <c r="H98" s="140"/>
      <c r="I98" s="134"/>
      <c r="J98" s="134"/>
      <c r="K98" s="134"/>
      <c r="L98" s="332">
        <f t="shared" si="1"/>
        <v>0</v>
      </c>
    </row>
    <row r="99" spans="1:12" s="68" customFormat="1" ht="15" customHeight="1" thickBot="1">
      <c r="A99" s="162" t="s">
        <v>135</v>
      </c>
      <c r="B99" s="67"/>
      <c r="C99" s="56"/>
      <c r="D99" s="283" t="s">
        <v>380</v>
      </c>
      <c r="E99" s="66" t="s">
        <v>223</v>
      </c>
      <c r="F99" s="66"/>
      <c r="G99" s="66"/>
      <c r="H99" s="140"/>
      <c r="I99" s="134">
        <v>14857</v>
      </c>
      <c r="J99" s="134"/>
      <c r="K99" s="134"/>
      <c r="L99" s="332">
        <f t="shared" si="1"/>
        <v>14857</v>
      </c>
    </row>
    <row r="100" spans="1:12" s="68" customFormat="1" ht="15" customHeight="1" thickBot="1">
      <c r="A100" s="162" t="s">
        <v>136</v>
      </c>
      <c r="B100" s="267"/>
      <c r="C100" s="268"/>
      <c r="D100" s="274" t="s">
        <v>381</v>
      </c>
      <c r="E100" s="269" t="s">
        <v>383</v>
      </c>
      <c r="F100" s="269"/>
      <c r="G100" s="269"/>
      <c r="H100" s="270"/>
      <c r="I100" s="271">
        <f>'3. melléklet'!L68+'4. melléklet'!L68+'5. melléklet'!L68</f>
        <v>507077</v>
      </c>
      <c r="J100" s="271"/>
      <c r="K100" s="271"/>
      <c r="L100" s="333">
        <f t="shared" si="1"/>
        <v>507077</v>
      </c>
    </row>
    <row r="101" spans="1:12" s="107" customFormat="1" ht="16.5" thickBot="1">
      <c r="A101" s="162" t="s">
        <v>137</v>
      </c>
      <c r="B101" s="108"/>
      <c r="C101" s="123" t="s">
        <v>372</v>
      </c>
      <c r="D101" s="113" t="s">
        <v>376</v>
      </c>
      <c r="E101" s="113"/>
      <c r="F101" s="113"/>
      <c r="G101" s="113"/>
      <c r="H101" s="115"/>
      <c r="I101" s="116"/>
      <c r="J101" s="116"/>
      <c r="K101" s="116"/>
      <c r="L101" s="116">
        <f t="shared" si="1"/>
        <v>0</v>
      </c>
    </row>
    <row r="102" spans="1:12" s="107" customFormat="1" ht="16.5" thickBot="1">
      <c r="A102" s="162" t="s">
        <v>138</v>
      </c>
      <c r="B102" s="108"/>
      <c r="C102" s="123" t="s">
        <v>373</v>
      </c>
      <c r="D102" s="113" t="s">
        <v>377</v>
      </c>
      <c r="E102" s="113"/>
      <c r="F102" s="113"/>
      <c r="G102" s="113"/>
      <c r="H102" s="115"/>
      <c r="I102" s="280"/>
      <c r="J102" s="280"/>
      <c r="K102" s="280"/>
      <c r="L102" s="280">
        <f t="shared" si="1"/>
        <v>0</v>
      </c>
    </row>
    <row r="103" spans="1:12" s="87" customFormat="1" ht="15" customHeight="1" thickBot="1">
      <c r="A103" s="162" t="s">
        <v>139</v>
      </c>
      <c r="B103" s="273"/>
      <c r="C103" s="272" t="s">
        <v>374</v>
      </c>
      <c r="D103" s="275" t="s">
        <v>378</v>
      </c>
      <c r="E103" s="276"/>
      <c r="F103" s="276"/>
      <c r="G103" s="276"/>
      <c r="H103" s="277"/>
      <c r="I103" s="278"/>
      <c r="J103" s="278"/>
      <c r="K103" s="278"/>
      <c r="L103" s="278">
        <f t="shared" si="1"/>
        <v>0</v>
      </c>
    </row>
    <row r="104" spans="1:12" s="103" customFormat="1" ht="30" customHeight="1" thickBot="1">
      <c r="A104" s="162" t="s">
        <v>140</v>
      </c>
      <c r="B104" s="397" t="s">
        <v>453</v>
      </c>
      <c r="C104" s="398"/>
      <c r="D104" s="398"/>
      <c r="E104" s="398"/>
      <c r="F104" s="398"/>
      <c r="G104" s="398"/>
      <c r="H104" s="406"/>
      <c r="I104" s="126">
        <f>SUM(I95,I96)</f>
        <v>1391795</v>
      </c>
      <c r="J104" s="126">
        <f>SUM(J95,J96)</f>
        <v>14770</v>
      </c>
      <c r="K104" s="126">
        <f>SUM(K95,K96)</f>
        <v>0</v>
      </c>
      <c r="L104" s="126">
        <f t="shared" si="1"/>
        <v>1406565</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8.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76">
      <selection activeCell="I80" sqref="I80"/>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546</v>
      </c>
    </row>
    <row r="2" ht="15" customHeight="1"/>
    <row r="3" spans="9:12" ht="15" customHeight="1" thickBot="1">
      <c r="I3" s="42"/>
      <c r="L3" s="42" t="s">
        <v>8</v>
      </c>
    </row>
    <row r="4" spans="1:12" s="44" customFormat="1" ht="15" customHeight="1" thickBot="1">
      <c r="A4" s="162"/>
      <c r="B4" s="45" t="s">
        <v>9</v>
      </c>
      <c r="C4" s="45" t="s">
        <v>10</v>
      </c>
      <c r="D4" s="45" t="s">
        <v>11</v>
      </c>
      <c r="E4" s="387" t="s">
        <v>12</v>
      </c>
      <c r="F4" s="388"/>
      <c r="G4" s="388"/>
      <c r="H4" s="389"/>
      <c r="I4" s="45" t="s">
        <v>13</v>
      </c>
      <c r="J4" s="45" t="s">
        <v>89</v>
      </c>
      <c r="K4" s="45" t="s">
        <v>90</v>
      </c>
      <c r="L4" s="147" t="s">
        <v>91</v>
      </c>
    </row>
    <row r="5" spans="1:16" ht="42" customHeight="1" thickBot="1">
      <c r="A5" s="162" t="s">
        <v>14</v>
      </c>
      <c r="B5" s="416" t="s">
        <v>458</v>
      </c>
      <c r="C5" s="417"/>
      <c r="D5" s="417"/>
      <c r="E5" s="417"/>
      <c r="F5" s="417"/>
      <c r="G5" s="417"/>
      <c r="H5" s="417"/>
      <c r="I5" s="417"/>
      <c r="J5" s="417"/>
      <c r="K5" s="417"/>
      <c r="L5" s="417"/>
      <c r="M5" s="146"/>
      <c r="N5" s="146"/>
      <c r="O5" s="146"/>
      <c r="P5" s="146"/>
    </row>
    <row r="6" spans="1:12" ht="124.5" customHeight="1" thickBot="1">
      <c r="A6" s="162" t="s">
        <v>15</v>
      </c>
      <c r="B6" s="392" t="s">
        <v>88</v>
      </c>
      <c r="C6" s="393"/>
      <c r="D6" s="393"/>
      <c r="E6" s="393"/>
      <c r="F6" s="393"/>
      <c r="G6" s="393"/>
      <c r="H6" s="394"/>
      <c r="I6" s="39" t="s">
        <v>257</v>
      </c>
      <c r="J6" s="39" t="s">
        <v>258</v>
      </c>
      <c r="K6" s="39" t="s">
        <v>384</v>
      </c>
      <c r="L6" s="64" t="s">
        <v>459</v>
      </c>
    </row>
    <row r="7" spans="1:12" s="87" customFormat="1" ht="15" customHeight="1" thickBot="1">
      <c r="A7" s="162" t="s">
        <v>16</v>
      </c>
      <c r="B7" s="83" t="s">
        <v>80</v>
      </c>
      <c r="C7" s="84" t="s">
        <v>259</v>
      </c>
      <c r="D7" s="85"/>
      <c r="E7" s="85"/>
      <c r="F7" s="85"/>
      <c r="G7" s="85"/>
      <c r="H7" s="138"/>
      <c r="I7" s="86">
        <f>SUM(I8,I15,I25,I37)</f>
        <v>10886</v>
      </c>
      <c r="J7" s="86">
        <f>SUM(J8,J15,J25,J37)</f>
        <v>0</v>
      </c>
      <c r="K7" s="132">
        <f>SUM(K8,K15,K25,K37)</f>
        <v>108</v>
      </c>
      <c r="L7" s="148">
        <f>SUM(I7:K7)</f>
        <v>10994</v>
      </c>
    </row>
    <row r="8" spans="1:12" s="87" customFormat="1" ht="15" customHeight="1" thickBot="1">
      <c r="A8" s="162" t="s">
        <v>17</v>
      </c>
      <c r="B8" s="88"/>
      <c r="C8" s="89" t="s">
        <v>260</v>
      </c>
      <c r="D8" s="93" t="s">
        <v>152</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82" t="s">
        <v>261</v>
      </c>
      <c r="E9" s="395" t="s">
        <v>168</v>
      </c>
      <c r="F9" s="395"/>
      <c r="G9" s="395"/>
      <c r="H9" s="396"/>
      <c r="I9" s="134"/>
      <c r="J9" s="134"/>
      <c r="K9" s="134"/>
      <c r="L9" s="134">
        <f t="shared" si="0"/>
        <v>0</v>
      </c>
    </row>
    <row r="10" spans="1:12" s="68" customFormat="1" ht="15" customHeight="1" thickBot="1">
      <c r="A10" s="162" t="s">
        <v>19</v>
      </c>
      <c r="B10" s="67"/>
      <c r="C10" s="69"/>
      <c r="D10" s="283" t="s">
        <v>262</v>
      </c>
      <c r="E10" s="158" t="s">
        <v>194</v>
      </c>
      <c r="F10" s="157"/>
      <c r="G10" s="157"/>
      <c r="H10" s="159"/>
      <c r="I10" s="134"/>
      <c r="J10" s="134"/>
      <c r="K10" s="134"/>
      <c r="L10" s="134">
        <f t="shared" si="0"/>
        <v>0</v>
      </c>
    </row>
    <row r="11" spans="1:12" s="68" customFormat="1" ht="15" customHeight="1" thickBot="1">
      <c r="A11" s="162" t="s">
        <v>20</v>
      </c>
      <c r="B11" s="67"/>
      <c r="C11" s="69"/>
      <c r="D11" s="283" t="s">
        <v>263</v>
      </c>
      <c r="E11" s="158" t="s">
        <v>267</v>
      </c>
      <c r="F11" s="157"/>
      <c r="G11" s="157"/>
      <c r="H11" s="159"/>
      <c r="I11" s="134"/>
      <c r="J11" s="134"/>
      <c r="K11" s="134"/>
      <c r="L11" s="134">
        <f t="shared" si="0"/>
        <v>0</v>
      </c>
    </row>
    <row r="12" spans="1:12" s="68" customFormat="1" ht="15" customHeight="1" thickBot="1">
      <c r="A12" s="162" t="s">
        <v>21</v>
      </c>
      <c r="B12" s="67"/>
      <c r="C12" s="69"/>
      <c r="D12" s="283" t="s">
        <v>265</v>
      </c>
      <c r="E12" s="158" t="s">
        <v>268</v>
      </c>
      <c r="F12" s="157"/>
      <c r="G12" s="157"/>
      <c r="H12" s="159"/>
      <c r="I12" s="134"/>
      <c r="J12" s="134"/>
      <c r="K12" s="134"/>
      <c r="L12" s="134">
        <f t="shared" si="0"/>
        <v>0</v>
      </c>
    </row>
    <row r="13" spans="1:12" s="68" customFormat="1" ht="15" customHeight="1" thickBot="1">
      <c r="A13" s="162" t="s">
        <v>22</v>
      </c>
      <c r="B13" s="67"/>
      <c r="C13" s="69"/>
      <c r="D13" s="283" t="s">
        <v>266</v>
      </c>
      <c r="E13" s="158" t="s">
        <v>269</v>
      </c>
      <c r="F13" s="157"/>
      <c r="G13" s="157"/>
      <c r="H13" s="159"/>
      <c r="I13" s="134"/>
      <c r="J13" s="134"/>
      <c r="K13" s="134"/>
      <c r="L13" s="134">
        <f t="shared" si="0"/>
        <v>0</v>
      </c>
    </row>
    <row r="14" spans="1:12" s="68" customFormat="1" ht="15" customHeight="1" thickBot="1">
      <c r="A14" s="162" t="s">
        <v>23</v>
      </c>
      <c r="B14" s="67"/>
      <c r="C14" s="69"/>
      <c r="D14" s="282" t="s">
        <v>264</v>
      </c>
      <c r="E14" s="66" t="s">
        <v>169</v>
      </c>
      <c r="F14" s="70"/>
      <c r="G14" s="70"/>
      <c r="H14" s="140"/>
      <c r="I14" s="134"/>
      <c r="J14" s="134"/>
      <c r="K14" s="134"/>
      <c r="L14" s="134">
        <f t="shared" si="0"/>
        <v>0</v>
      </c>
    </row>
    <row r="15" spans="1:12" s="87" customFormat="1" ht="15" customHeight="1" thickBot="1">
      <c r="A15" s="162" t="s">
        <v>24</v>
      </c>
      <c r="B15" s="88"/>
      <c r="C15" s="89" t="s">
        <v>270</v>
      </c>
      <c r="D15" s="90" t="s">
        <v>82</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271</v>
      </c>
      <c r="E16" s="66" t="s">
        <v>171</v>
      </c>
      <c r="F16" s="37"/>
      <c r="G16" s="37"/>
      <c r="H16" s="142"/>
      <c r="I16" s="134"/>
      <c r="J16" s="134"/>
      <c r="K16" s="134"/>
      <c r="L16" s="134">
        <f t="shared" si="0"/>
        <v>0</v>
      </c>
    </row>
    <row r="17" spans="1:12" s="38" customFormat="1" ht="15" customHeight="1" thickBot="1">
      <c r="A17" s="162" t="s">
        <v>26</v>
      </c>
      <c r="B17" s="35"/>
      <c r="C17" s="36"/>
      <c r="D17" s="65" t="s">
        <v>272</v>
      </c>
      <c r="E17" s="66" t="s">
        <v>276</v>
      </c>
      <c r="F17" s="37"/>
      <c r="G17" s="37"/>
      <c r="H17" s="142"/>
      <c r="I17" s="134"/>
      <c r="J17" s="134"/>
      <c r="K17" s="134"/>
      <c r="L17" s="134">
        <f t="shared" si="0"/>
        <v>0</v>
      </c>
    </row>
    <row r="18" spans="1:12" s="38" customFormat="1" ht="15" customHeight="1" thickBot="1">
      <c r="A18" s="162" t="s">
        <v>27</v>
      </c>
      <c r="B18" s="35"/>
      <c r="C18" s="36"/>
      <c r="D18" s="65" t="s">
        <v>273</v>
      </c>
      <c r="E18" s="66" t="s">
        <v>277</v>
      </c>
      <c r="F18" s="37"/>
      <c r="G18" s="37"/>
      <c r="H18" s="142"/>
      <c r="I18" s="134"/>
      <c r="J18" s="134"/>
      <c r="K18" s="134"/>
      <c r="L18" s="134">
        <f t="shared" si="0"/>
        <v>0</v>
      </c>
    </row>
    <row r="19" spans="1:12" s="38" customFormat="1" ht="15" customHeight="1" thickBot="1">
      <c r="A19" s="162" t="s">
        <v>28</v>
      </c>
      <c r="B19" s="35"/>
      <c r="C19" s="36"/>
      <c r="D19" s="65" t="s">
        <v>274</v>
      </c>
      <c r="E19" s="66" t="s">
        <v>172</v>
      </c>
      <c r="F19" s="37"/>
      <c r="G19" s="37"/>
      <c r="H19" s="142"/>
      <c r="I19" s="134"/>
      <c r="J19" s="134"/>
      <c r="K19" s="134"/>
      <c r="L19" s="134">
        <f t="shared" si="0"/>
        <v>0</v>
      </c>
    </row>
    <row r="20" spans="1:12" s="38" customFormat="1" ht="15" customHeight="1" thickBot="1">
      <c r="A20" s="162" t="s">
        <v>29</v>
      </c>
      <c r="B20" s="35"/>
      <c r="C20" s="36"/>
      <c r="D20" s="65" t="s">
        <v>278</v>
      </c>
      <c r="E20" s="66" t="s">
        <v>173</v>
      </c>
      <c r="F20" s="37"/>
      <c r="G20" s="37"/>
      <c r="H20" s="142"/>
      <c r="I20" s="134"/>
      <c r="J20" s="134"/>
      <c r="K20" s="134"/>
      <c r="L20" s="134">
        <f t="shared" si="0"/>
        <v>0</v>
      </c>
    </row>
    <row r="21" spans="1:12" s="38" customFormat="1" ht="15" customHeight="1" thickBot="1">
      <c r="A21" s="162" t="s">
        <v>30</v>
      </c>
      <c r="B21" s="35"/>
      <c r="C21" s="36"/>
      <c r="D21" s="65" t="s">
        <v>279</v>
      </c>
      <c r="E21" s="66" t="s">
        <v>231</v>
      </c>
      <c r="F21" s="37"/>
      <c r="G21" s="37"/>
      <c r="H21" s="142"/>
      <c r="I21" s="134"/>
      <c r="J21" s="134"/>
      <c r="K21" s="134"/>
      <c r="L21" s="134">
        <f t="shared" si="0"/>
        <v>0</v>
      </c>
    </row>
    <row r="22" spans="1:12" s="38" customFormat="1" ht="15" customHeight="1" thickBot="1">
      <c r="A22" s="162" t="s">
        <v>31</v>
      </c>
      <c r="B22" s="35"/>
      <c r="C22" s="36"/>
      <c r="D22" s="65" t="s">
        <v>280</v>
      </c>
      <c r="E22" s="66" t="s">
        <v>174</v>
      </c>
      <c r="F22" s="37"/>
      <c r="G22" s="37"/>
      <c r="H22" s="142"/>
      <c r="I22" s="134"/>
      <c r="J22" s="134"/>
      <c r="K22" s="134"/>
      <c r="L22" s="134">
        <f t="shared" si="0"/>
        <v>0</v>
      </c>
    </row>
    <row r="23" spans="1:12" s="38" customFormat="1" ht="15" customHeight="1" thickBot="1">
      <c r="A23" s="162" t="s">
        <v>32</v>
      </c>
      <c r="B23" s="35"/>
      <c r="C23" s="36"/>
      <c r="D23" s="65" t="s">
        <v>281</v>
      </c>
      <c r="E23" s="66" t="s">
        <v>175</v>
      </c>
      <c r="F23" s="37"/>
      <c r="G23" s="37"/>
      <c r="H23" s="142"/>
      <c r="I23" s="134"/>
      <c r="J23" s="134"/>
      <c r="K23" s="134"/>
      <c r="L23" s="134">
        <f t="shared" si="0"/>
        <v>0</v>
      </c>
    </row>
    <row r="24" spans="1:12" s="38" customFormat="1" ht="15" customHeight="1" thickBot="1">
      <c r="A24" s="162" t="s">
        <v>33</v>
      </c>
      <c r="B24" s="35"/>
      <c r="C24" s="36"/>
      <c r="D24" s="65" t="s">
        <v>275</v>
      </c>
      <c r="E24" s="66" t="s">
        <v>151</v>
      </c>
      <c r="F24" s="37"/>
      <c r="G24" s="37"/>
      <c r="H24" s="142"/>
      <c r="I24" s="134"/>
      <c r="J24" s="134"/>
      <c r="K24" s="134"/>
      <c r="L24" s="134">
        <f t="shared" si="0"/>
        <v>0</v>
      </c>
    </row>
    <row r="25" spans="1:12" s="87" customFormat="1" ht="15" customHeight="1" thickBot="1">
      <c r="A25" s="162" t="s">
        <v>34</v>
      </c>
      <c r="B25" s="88"/>
      <c r="C25" s="89" t="s">
        <v>282</v>
      </c>
      <c r="D25" s="90" t="s">
        <v>81</v>
      </c>
      <c r="E25" s="91"/>
      <c r="F25" s="91"/>
      <c r="G25" s="91"/>
      <c r="H25" s="141"/>
      <c r="I25" s="92">
        <f>SUM(I26:I36)</f>
        <v>10886</v>
      </c>
      <c r="J25" s="92">
        <f>SUM(J26:J36)</f>
        <v>0</v>
      </c>
      <c r="K25" s="135">
        <f>SUM(K26:K36)</f>
        <v>108</v>
      </c>
      <c r="L25" s="150">
        <f t="shared" si="0"/>
        <v>10994</v>
      </c>
    </row>
    <row r="26" spans="1:12" s="68" customFormat="1" ht="15" customHeight="1" thickBot="1">
      <c r="A26" s="162" t="s">
        <v>35</v>
      </c>
      <c r="B26" s="67"/>
      <c r="C26" s="69"/>
      <c r="D26" s="283" t="s">
        <v>283</v>
      </c>
      <c r="E26" s="66" t="s">
        <v>176</v>
      </c>
      <c r="F26" s="66"/>
      <c r="G26" s="66"/>
      <c r="H26" s="73"/>
      <c r="I26" s="134"/>
      <c r="J26" s="134"/>
      <c r="K26" s="134"/>
      <c r="L26" s="134">
        <f t="shared" si="0"/>
        <v>0</v>
      </c>
    </row>
    <row r="27" spans="1:12" s="68" customFormat="1" ht="15" customHeight="1" thickBot="1">
      <c r="A27" s="162" t="s">
        <v>36</v>
      </c>
      <c r="B27" s="67"/>
      <c r="C27" s="69"/>
      <c r="D27" s="283" t="s">
        <v>284</v>
      </c>
      <c r="E27" s="66" t="s">
        <v>177</v>
      </c>
      <c r="F27" s="66"/>
      <c r="G27" s="66"/>
      <c r="H27" s="73"/>
      <c r="I27" s="134"/>
      <c r="J27" s="134"/>
      <c r="K27" s="134">
        <v>85</v>
      </c>
      <c r="L27" s="134">
        <f t="shared" si="0"/>
        <v>85</v>
      </c>
    </row>
    <row r="28" spans="1:12" s="68" customFormat="1" ht="15" customHeight="1" thickBot="1">
      <c r="A28" s="162" t="s">
        <v>37</v>
      </c>
      <c r="B28" s="67"/>
      <c r="C28" s="69"/>
      <c r="D28" s="283" t="s">
        <v>285</v>
      </c>
      <c r="E28" s="58" t="s">
        <v>178</v>
      </c>
      <c r="F28" s="58"/>
      <c r="G28" s="58"/>
      <c r="H28" s="73"/>
      <c r="I28" s="134">
        <f>6027+Javaslat_I!L68</f>
        <v>8137</v>
      </c>
      <c r="J28" s="134"/>
      <c r="K28" s="134"/>
      <c r="L28" s="134">
        <f t="shared" si="0"/>
        <v>8137</v>
      </c>
    </row>
    <row r="29" spans="1:12" s="68" customFormat="1" ht="15" customHeight="1" thickBot="1">
      <c r="A29" s="162" t="s">
        <v>38</v>
      </c>
      <c r="B29" s="67"/>
      <c r="C29" s="69"/>
      <c r="D29" s="283" t="s">
        <v>286</v>
      </c>
      <c r="E29" s="58" t="s">
        <v>179</v>
      </c>
      <c r="F29" s="66"/>
      <c r="G29" s="66"/>
      <c r="H29" s="140"/>
      <c r="I29" s="134"/>
      <c r="J29" s="134"/>
      <c r="K29" s="134"/>
      <c r="L29" s="134">
        <f t="shared" si="0"/>
        <v>0</v>
      </c>
    </row>
    <row r="30" spans="1:12" s="68" customFormat="1" ht="15" customHeight="1" thickBot="1">
      <c r="A30" s="162" t="s">
        <v>39</v>
      </c>
      <c r="B30" s="67"/>
      <c r="C30" s="69"/>
      <c r="D30" s="283" t="s">
        <v>287</v>
      </c>
      <c r="E30" s="58" t="s">
        <v>180</v>
      </c>
      <c r="F30" s="66"/>
      <c r="G30" s="66"/>
      <c r="H30" s="140"/>
      <c r="I30" s="134"/>
      <c r="J30" s="134"/>
      <c r="K30" s="134"/>
      <c r="L30" s="134">
        <f t="shared" si="0"/>
        <v>0</v>
      </c>
    </row>
    <row r="31" spans="1:12" s="68" customFormat="1" ht="15" customHeight="1" thickBot="1">
      <c r="A31" s="162" t="s">
        <v>40</v>
      </c>
      <c r="B31" s="67"/>
      <c r="C31" s="69"/>
      <c r="D31" s="283" t="s">
        <v>288</v>
      </c>
      <c r="E31" s="58" t="s">
        <v>181</v>
      </c>
      <c r="F31" s="66"/>
      <c r="G31" s="66"/>
      <c r="H31" s="140"/>
      <c r="I31" s="134">
        <f>1627+Javaslat_I!L69</f>
        <v>2197</v>
      </c>
      <c r="J31" s="134"/>
      <c r="K31" s="134">
        <v>23</v>
      </c>
      <c r="L31" s="134">
        <f t="shared" si="0"/>
        <v>2220</v>
      </c>
    </row>
    <row r="32" spans="1:12" s="68" customFormat="1" ht="15" customHeight="1" thickBot="1">
      <c r="A32" s="162" t="s">
        <v>41</v>
      </c>
      <c r="B32" s="67"/>
      <c r="C32" s="69"/>
      <c r="D32" s="283" t="s">
        <v>289</v>
      </c>
      <c r="E32" s="58" t="s">
        <v>182</v>
      </c>
      <c r="F32" s="66"/>
      <c r="G32" s="66"/>
      <c r="H32" s="140"/>
      <c r="I32" s="134">
        <f>Javaslat_I!L70</f>
        <v>552</v>
      </c>
      <c r="J32" s="134"/>
      <c r="K32" s="134"/>
      <c r="L32" s="134">
        <f t="shared" si="0"/>
        <v>552</v>
      </c>
    </row>
    <row r="33" spans="1:12" s="68" customFormat="1" ht="15" customHeight="1" thickBot="1">
      <c r="A33" s="162" t="s">
        <v>42</v>
      </c>
      <c r="B33" s="67"/>
      <c r="C33" s="69"/>
      <c r="D33" s="283" t="s">
        <v>290</v>
      </c>
      <c r="E33" s="58" t="s">
        <v>291</v>
      </c>
      <c r="F33" s="66"/>
      <c r="G33" s="66"/>
      <c r="H33" s="140"/>
      <c r="I33" s="134"/>
      <c r="J33" s="134"/>
      <c r="K33" s="134"/>
      <c r="L33" s="134">
        <f t="shared" si="0"/>
        <v>0</v>
      </c>
    </row>
    <row r="34" spans="1:12" s="68" customFormat="1" ht="15" customHeight="1" thickBot="1">
      <c r="A34" s="162" t="s">
        <v>43</v>
      </c>
      <c r="B34" s="67"/>
      <c r="C34" s="69"/>
      <c r="D34" s="283" t="s">
        <v>292</v>
      </c>
      <c r="E34" s="58" t="s">
        <v>295</v>
      </c>
      <c r="F34" s="66"/>
      <c r="G34" s="66"/>
      <c r="H34" s="140"/>
      <c r="I34" s="134"/>
      <c r="J34" s="134"/>
      <c r="K34" s="134"/>
      <c r="L34" s="134">
        <f t="shared" si="0"/>
        <v>0</v>
      </c>
    </row>
    <row r="35" spans="1:12" s="68" customFormat="1" ht="15" customHeight="1" thickBot="1">
      <c r="A35" s="162" t="s">
        <v>44</v>
      </c>
      <c r="B35" s="67"/>
      <c r="C35" s="69"/>
      <c r="D35" s="283" t="s">
        <v>293</v>
      </c>
      <c r="E35" s="58" t="s">
        <v>296</v>
      </c>
      <c r="F35" s="66"/>
      <c r="G35" s="66"/>
      <c r="H35" s="140"/>
      <c r="I35" s="134"/>
      <c r="J35" s="134"/>
      <c r="K35" s="134"/>
      <c r="L35" s="134">
        <f t="shared" si="0"/>
        <v>0</v>
      </c>
    </row>
    <row r="36" spans="1:12" s="68" customFormat="1" ht="15" customHeight="1" thickBot="1">
      <c r="A36" s="162" t="s">
        <v>45</v>
      </c>
      <c r="B36" s="67"/>
      <c r="C36" s="69"/>
      <c r="D36" s="283" t="s">
        <v>294</v>
      </c>
      <c r="E36" s="58" t="s">
        <v>183</v>
      </c>
      <c r="F36" s="66"/>
      <c r="G36" s="66"/>
      <c r="H36" s="140"/>
      <c r="I36" s="134"/>
      <c r="J36" s="134"/>
      <c r="K36" s="134"/>
      <c r="L36" s="134">
        <f t="shared" si="0"/>
        <v>0</v>
      </c>
    </row>
    <row r="37" spans="1:12" s="87" customFormat="1" ht="15" customHeight="1" thickBot="1">
      <c r="A37" s="162" t="s">
        <v>46</v>
      </c>
      <c r="B37" s="88"/>
      <c r="C37" s="89" t="s">
        <v>297</v>
      </c>
      <c r="D37" s="93" t="s">
        <v>153</v>
      </c>
      <c r="E37" s="94"/>
      <c r="F37" s="91"/>
      <c r="G37" s="91"/>
      <c r="H37" s="141"/>
      <c r="I37" s="92">
        <f>SUM(I38:I42)</f>
        <v>0</v>
      </c>
      <c r="J37" s="92">
        <f>SUM(J38:J42)</f>
        <v>0</v>
      </c>
      <c r="K37" s="135">
        <f>SUM(K38:K42)</f>
        <v>0</v>
      </c>
      <c r="L37" s="150">
        <f t="shared" si="0"/>
        <v>0</v>
      </c>
    </row>
    <row r="38" spans="1:12" s="57" customFormat="1" ht="15" customHeight="1" thickBot="1">
      <c r="A38" s="162" t="s">
        <v>47</v>
      </c>
      <c r="B38" s="55"/>
      <c r="C38" s="71"/>
      <c r="D38" s="282" t="s">
        <v>319</v>
      </c>
      <c r="E38" s="158" t="s">
        <v>329</v>
      </c>
      <c r="F38" s="72"/>
      <c r="G38" s="59"/>
      <c r="H38" s="143"/>
      <c r="I38" s="134"/>
      <c r="J38" s="134"/>
      <c r="K38" s="134"/>
      <c r="L38" s="134">
        <f t="shared" si="0"/>
        <v>0</v>
      </c>
    </row>
    <row r="39" spans="1:12" s="57" customFormat="1" ht="15" customHeight="1" thickBot="1">
      <c r="A39" s="162" t="s">
        <v>48</v>
      </c>
      <c r="B39" s="55"/>
      <c r="C39" s="71"/>
      <c r="D39" s="282" t="s">
        <v>320</v>
      </c>
      <c r="E39" s="158" t="s">
        <v>330</v>
      </c>
      <c r="F39" s="72"/>
      <c r="G39" s="59"/>
      <c r="H39" s="143"/>
      <c r="I39" s="134"/>
      <c r="J39" s="134"/>
      <c r="K39" s="134"/>
      <c r="L39" s="134">
        <f t="shared" si="0"/>
        <v>0</v>
      </c>
    </row>
    <row r="40" spans="1:12" s="57" customFormat="1" ht="15" customHeight="1" thickBot="1">
      <c r="A40" s="162" t="s">
        <v>49</v>
      </c>
      <c r="B40" s="55"/>
      <c r="C40" s="71"/>
      <c r="D40" s="282" t="s">
        <v>321</v>
      </c>
      <c r="E40" s="158" t="s">
        <v>331</v>
      </c>
      <c r="F40" s="72"/>
      <c r="G40" s="59"/>
      <c r="H40" s="143"/>
      <c r="I40" s="134"/>
      <c r="J40" s="134"/>
      <c r="K40" s="134"/>
      <c r="L40" s="134">
        <f t="shared" si="0"/>
        <v>0</v>
      </c>
    </row>
    <row r="41" spans="1:12" s="57" customFormat="1" ht="15" customHeight="1" thickBot="1">
      <c r="A41" s="162" t="s">
        <v>50</v>
      </c>
      <c r="B41" s="55"/>
      <c r="C41" s="71"/>
      <c r="D41" s="282" t="s">
        <v>322</v>
      </c>
      <c r="E41" s="158" t="s">
        <v>186</v>
      </c>
      <c r="F41" s="72"/>
      <c r="G41" s="59"/>
      <c r="H41" s="143"/>
      <c r="I41" s="134"/>
      <c r="J41" s="134"/>
      <c r="K41" s="134"/>
      <c r="L41" s="134">
        <f t="shared" si="0"/>
        <v>0</v>
      </c>
    </row>
    <row r="42" spans="1:12" s="57" customFormat="1" ht="15" customHeight="1" thickBot="1">
      <c r="A42" s="162" t="s">
        <v>51</v>
      </c>
      <c r="B42" s="55"/>
      <c r="C42" s="71"/>
      <c r="D42" s="56" t="s">
        <v>323</v>
      </c>
      <c r="E42" s="58" t="s">
        <v>187</v>
      </c>
      <c r="F42" s="72"/>
      <c r="G42" s="59"/>
      <c r="H42" s="143"/>
      <c r="I42" s="134"/>
      <c r="J42" s="134"/>
      <c r="K42" s="134"/>
      <c r="L42" s="134">
        <f t="shared" si="0"/>
        <v>0</v>
      </c>
    </row>
    <row r="43" spans="1:12" s="87" customFormat="1" ht="15" customHeight="1" thickBot="1">
      <c r="A43" s="162" t="s">
        <v>52</v>
      </c>
      <c r="B43" s="83" t="s">
        <v>83</v>
      </c>
      <c r="C43" s="84" t="s">
        <v>307</v>
      </c>
      <c r="D43" s="84"/>
      <c r="E43" s="84"/>
      <c r="F43" s="84"/>
      <c r="G43" s="84"/>
      <c r="H43" s="144"/>
      <c r="I43" s="86">
        <f>SUM(I44,I50,I56)</f>
        <v>0</v>
      </c>
      <c r="J43" s="86">
        <f>SUM(J44,J50,J56)</f>
        <v>0</v>
      </c>
      <c r="K43" s="132">
        <f>SUM(K44,K50,K56)</f>
        <v>0</v>
      </c>
      <c r="L43" s="148">
        <f t="shared" si="0"/>
        <v>0</v>
      </c>
    </row>
    <row r="44" spans="1:12" s="87" customFormat="1" ht="15" customHeight="1" thickBot="1">
      <c r="A44" s="162" t="s">
        <v>53</v>
      </c>
      <c r="B44" s="88"/>
      <c r="C44" s="96" t="s">
        <v>298</v>
      </c>
      <c r="D44" s="98" t="s">
        <v>154</v>
      </c>
      <c r="E44" s="93"/>
      <c r="F44" s="94"/>
      <c r="G44" s="94"/>
      <c r="H44" s="139"/>
      <c r="I44" s="95">
        <f>SUM(I45:I49)</f>
        <v>0</v>
      </c>
      <c r="J44" s="95">
        <f>SUM(J45:J49)</f>
        <v>0</v>
      </c>
      <c r="K44" s="133">
        <f>SUM(K45:K49)</f>
        <v>0</v>
      </c>
      <c r="L44" s="149">
        <f t="shared" si="0"/>
        <v>0</v>
      </c>
    </row>
    <row r="45" spans="1:12" s="68" customFormat="1" ht="15" customHeight="1" thickBot="1">
      <c r="A45" s="162" t="s">
        <v>54</v>
      </c>
      <c r="B45" s="67"/>
      <c r="C45" s="69"/>
      <c r="D45" s="282" t="s">
        <v>301</v>
      </c>
      <c r="E45" s="66" t="s">
        <v>302</v>
      </c>
      <c r="F45" s="66"/>
      <c r="G45" s="66"/>
      <c r="H45" s="140"/>
      <c r="I45" s="134"/>
      <c r="J45" s="134"/>
      <c r="K45" s="134"/>
      <c r="L45" s="134">
        <f t="shared" si="0"/>
        <v>0</v>
      </c>
    </row>
    <row r="46" spans="1:12" s="68" customFormat="1" ht="15" customHeight="1" thickBot="1">
      <c r="A46" s="162" t="s">
        <v>55</v>
      </c>
      <c r="B46" s="67"/>
      <c r="C46" s="69"/>
      <c r="D46" s="282" t="s">
        <v>304</v>
      </c>
      <c r="E46" s="158" t="s">
        <v>308</v>
      </c>
      <c r="F46" s="66"/>
      <c r="G46" s="66"/>
      <c r="H46" s="140"/>
      <c r="I46" s="134"/>
      <c r="J46" s="134"/>
      <c r="K46" s="134"/>
      <c r="L46" s="134">
        <f t="shared" si="0"/>
        <v>0</v>
      </c>
    </row>
    <row r="47" spans="1:12" s="68" customFormat="1" ht="15" customHeight="1" thickBot="1">
      <c r="A47" s="162" t="s">
        <v>56</v>
      </c>
      <c r="B47" s="67"/>
      <c r="C47" s="69"/>
      <c r="D47" s="282" t="s">
        <v>305</v>
      </c>
      <c r="E47" s="158" t="s">
        <v>309</v>
      </c>
      <c r="F47" s="66"/>
      <c r="G47" s="66"/>
      <c r="H47" s="140"/>
      <c r="I47" s="134"/>
      <c r="J47" s="134"/>
      <c r="K47" s="134"/>
      <c r="L47" s="134">
        <f t="shared" si="0"/>
        <v>0</v>
      </c>
    </row>
    <row r="48" spans="1:12" s="68" customFormat="1" ht="15" customHeight="1" thickBot="1">
      <c r="A48" s="162" t="s">
        <v>57</v>
      </c>
      <c r="B48" s="67"/>
      <c r="C48" s="69"/>
      <c r="D48" s="282" t="s">
        <v>306</v>
      </c>
      <c r="E48" s="158" t="s">
        <v>310</v>
      </c>
      <c r="F48" s="66"/>
      <c r="G48" s="66"/>
      <c r="H48" s="140"/>
      <c r="I48" s="134"/>
      <c r="J48" s="134"/>
      <c r="K48" s="134"/>
      <c r="L48" s="134">
        <f t="shared" si="0"/>
        <v>0</v>
      </c>
    </row>
    <row r="49" spans="1:12" s="68" customFormat="1" ht="15" customHeight="1" thickBot="1">
      <c r="A49" s="162" t="s">
        <v>58</v>
      </c>
      <c r="B49" s="67"/>
      <c r="C49" s="56"/>
      <c r="D49" s="282" t="s">
        <v>303</v>
      </c>
      <c r="E49" s="66" t="s">
        <v>170</v>
      </c>
      <c r="F49" s="70"/>
      <c r="G49" s="70"/>
      <c r="H49" s="140"/>
      <c r="I49" s="134"/>
      <c r="J49" s="134"/>
      <c r="K49" s="134"/>
      <c r="L49" s="134">
        <f t="shared" si="0"/>
        <v>0</v>
      </c>
    </row>
    <row r="50" spans="1:12" s="87" customFormat="1" ht="15" customHeight="1" thickBot="1">
      <c r="A50" s="162" t="s">
        <v>59</v>
      </c>
      <c r="B50" s="88"/>
      <c r="C50" s="96" t="s">
        <v>299</v>
      </c>
      <c r="D50" s="97" t="s">
        <v>84</v>
      </c>
      <c r="E50" s="90"/>
      <c r="F50" s="91"/>
      <c r="G50" s="91"/>
      <c r="H50" s="141"/>
      <c r="I50" s="92">
        <f>SUM(I51:I55)</f>
        <v>0</v>
      </c>
      <c r="J50" s="92">
        <f>SUM(J51:J55)</f>
        <v>0</v>
      </c>
      <c r="K50" s="135">
        <f>SUM(K51:K55)</f>
        <v>0</v>
      </c>
      <c r="L50" s="150">
        <f t="shared" si="0"/>
        <v>0</v>
      </c>
    </row>
    <row r="51" spans="1:12" s="68" customFormat="1" ht="15" customHeight="1" thickBot="1">
      <c r="A51" s="162" t="s">
        <v>60</v>
      </c>
      <c r="B51" s="67"/>
      <c r="C51" s="69"/>
      <c r="D51" s="282" t="s">
        <v>311</v>
      </c>
      <c r="E51" s="66" t="s">
        <v>316</v>
      </c>
      <c r="F51" s="66"/>
      <c r="G51" s="66"/>
      <c r="H51" s="140"/>
      <c r="I51" s="134"/>
      <c r="J51" s="134"/>
      <c r="K51" s="134"/>
      <c r="L51" s="134">
        <f t="shared" si="0"/>
        <v>0</v>
      </c>
    </row>
    <row r="52" spans="1:12" s="68" customFormat="1" ht="15" customHeight="1" thickBot="1">
      <c r="A52" s="162" t="s">
        <v>61</v>
      </c>
      <c r="B52" s="67"/>
      <c r="C52" s="69"/>
      <c r="D52" s="282" t="s">
        <v>312</v>
      </c>
      <c r="E52" s="66" t="s">
        <v>184</v>
      </c>
      <c r="F52" s="66"/>
      <c r="G52" s="66"/>
      <c r="H52" s="140"/>
      <c r="I52" s="134"/>
      <c r="J52" s="134"/>
      <c r="K52" s="134"/>
      <c r="L52" s="134">
        <f t="shared" si="0"/>
        <v>0</v>
      </c>
    </row>
    <row r="53" spans="1:12" s="68" customFormat="1" ht="15" customHeight="1" thickBot="1">
      <c r="A53" s="162" t="s">
        <v>62</v>
      </c>
      <c r="B53" s="67"/>
      <c r="C53" s="69"/>
      <c r="D53" s="282" t="s">
        <v>313</v>
      </c>
      <c r="E53" s="66" t="s">
        <v>185</v>
      </c>
      <c r="F53" s="66"/>
      <c r="G53" s="66"/>
      <c r="H53" s="140"/>
      <c r="I53" s="134"/>
      <c r="J53" s="134"/>
      <c r="K53" s="134"/>
      <c r="L53" s="134">
        <f t="shared" si="0"/>
        <v>0</v>
      </c>
    </row>
    <row r="54" spans="1:12" s="68" customFormat="1" ht="15" customHeight="1" thickBot="1">
      <c r="A54" s="162" t="s">
        <v>63</v>
      </c>
      <c r="B54" s="67"/>
      <c r="C54" s="69"/>
      <c r="D54" s="282" t="s">
        <v>314</v>
      </c>
      <c r="E54" s="66" t="s">
        <v>317</v>
      </c>
      <c r="F54" s="66"/>
      <c r="G54" s="66"/>
      <c r="H54" s="140"/>
      <c r="I54" s="134"/>
      <c r="J54" s="134"/>
      <c r="K54" s="134"/>
      <c r="L54" s="134">
        <f t="shared" si="0"/>
        <v>0</v>
      </c>
    </row>
    <row r="55" spans="1:12" s="68" customFormat="1" ht="15" customHeight="1" thickBot="1">
      <c r="A55" s="162" t="s">
        <v>64</v>
      </c>
      <c r="B55" s="67"/>
      <c r="C55" s="69"/>
      <c r="D55" s="282" t="s">
        <v>315</v>
      </c>
      <c r="E55" s="66" t="s">
        <v>318</v>
      </c>
      <c r="F55" s="58"/>
      <c r="G55" s="58"/>
      <c r="H55" s="73"/>
      <c r="I55" s="134"/>
      <c r="J55" s="134"/>
      <c r="K55" s="134"/>
      <c r="L55" s="134">
        <f t="shared" si="0"/>
        <v>0</v>
      </c>
    </row>
    <row r="56" spans="1:12" s="87" customFormat="1" ht="15" customHeight="1" thickBot="1">
      <c r="A56" s="162" t="s">
        <v>65</v>
      </c>
      <c r="B56" s="88"/>
      <c r="C56" s="96" t="s">
        <v>300</v>
      </c>
      <c r="D56" s="93" t="s">
        <v>155</v>
      </c>
      <c r="E56" s="99"/>
      <c r="F56" s="94"/>
      <c r="G56" s="94"/>
      <c r="H56" s="139"/>
      <c r="I56" s="95">
        <f>SUM(I61)</f>
        <v>0</v>
      </c>
      <c r="J56" s="95">
        <f>SUM(J61)</f>
        <v>0</v>
      </c>
      <c r="K56" s="133">
        <f>SUM(K61)</f>
        <v>0</v>
      </c>
      <c r="L56" s="149">
        <f t="shared" si="0"/>
        <v>0</v>
      </c>
    </row>
    <row r="57" spans="1:12" s="87" customFormat="1" ht="15" customHeight="1" thickBot="1">
      <c r="A57" s="162" t="s">
        <v>66</v>
      </c>
      <c r="B57" s="88"/>
      <c r="C57" s="96"/>
      <c r="D57" s="282" t="s">
        <v>324</v>
      </c>
      <c r="E57" s="158" t="s">
        <v>332</v>
      </c>
      <c r="F57" s="94"/>
      <c r="G57" s="94"/>
      <c r="H57" s="139"/>
      <c r="I57" s="133"/>
      <c r="J57" s="133"/>
      <c r="K57" s="133"/>
      <c r="L57" s="149">
        <f t="shared" si="0"/>
        <v>0</v>
      </c>
    </row>
    <row r="58" spans="1:12" s="87" customFormat="1" ht="15" customHeight="1" thickBot="1">
      <c r="A58" s="162" t="s">
        <v>67</v>
      </c>
      <c r="B58" s="88"/>
      <c r="C58" s="96"/>
      <c r="D58" s="282" t="s">
        <v>325</v>
      </c>
      <c r="E58" s="158" t="s">
        <v>333</v>
      </c>
      <c r="F58" s="94"/>
      <c r="G58" s="94"/>
      <c r="H58" s="139"/>
      <c r="I58" s="133"/>
      <c r="J58" s="133"/>
      <c r="K58" s="133"/>
      <c r="L58" s="149">
        <f t="shared" si="0"/>
        <v>0</v>
      </c>
    </row>
    <row r="59" spans="1:12" s="87" customFormat="1" ht="15" customHeight="1" thickBot="1">
      <c r="A59" s="162" t="s">
        <v>69</v>
      </c>
      <c r="B59" s="88"/>
      <c r="C59" s="96"/>
      <c r="D59" s="282" t="s">
        <v>326</v>
      </c>
      <c r="E59" s="158" t="s">
        <v>334</v>
      </c>
      <c r="F59" s="94"/>
      <c r="G59" s="94"/>
      <c r="H59" s="139"/>
      <c r="I59" s="133"/>
      <c r="J59" s="133"/>
      <c r="K59" s="133"/>
      <c r="L59" s="149">
        <f t="shared" si="0"/>
        <v>0</v>
      </c>
    </row>
    <row r="60" spans="1:12" s="87" customFormat="1" ht="15" customHeight="1" thickBot="1">
      <c r="A60" s="162" t="s">
        <v>70</v>
      </c>
      <c r="B60" s="88"/>
      <c r="C60" s="96"/>
      <c r="D60" s="282" t="s">
        <v>327</v>
      </c>
      <c r="E60" s="158" t="s">
        <v>224</v>
      </c>
      <c r="F60" s="94"/>
      <c r="G60" s="94"/>
      <c r="H60" s="139"/>
      <c r="I60" s="133"/>
      <c r="J60" s="133"/>
      <c r="K60" s="133"/>
      <c r="L60" s="149">
        <f t="shared" si="0"/>
        <v>0</v>
      </c>
    </row>
    <row r="61" spans="1:12" s="68" customFormat="1" ht="15" customHeight="1" thickBot="1">
      <c r="A61" s="162" t="s">
        <v>97</v>
      </c>
      <c r="B61" s="67"/>
      <c r="C61" s="69"/>
      <c r="D61" s="56" t="s">
        <v>328</v>
      </c>
      <c r="E61" s="58" t="s">
        <v>335</v>
      </c>
      <c r="F61" s="58"/>
      <c r="G61" s="58"/>
      <c r="H61" s="73"/>
      <c r="I61" s="136"/>
      <c r="J61" s="136"/>
      <c r="K61" s="136"/>
      <c r="L61" s="136">
        <f t="shared" si="0"/>
        <v>0</v>
      </c>
    </row>
    <row r="62" spans="1:12" s="87" customFormat="1" ht="30" customHeight="1" thickBot="1">
      <c r="A62" s="162" t="s">
        <v>98</v>
      </c>
      <c r="B62" s="397" t="s">
        <v>460</v>
      </c>
      <c r="C62" s="398"/>
      <c r="D62" s="398"/>
      <c r="E62" s="398"/>
      <c r="F62" s="398"/>
      <c r="G62" s="398"/>
      <c r="H62" s="398"/>
      <c r="I62" s="100">
        <f>SUM(I7,I43)</f>
        <v>10886</v>
      </c>
      <c r="J62" s="100">
        <f>SUM(J7,J43)</f>
        <v>0</v>
      </c>
      <c r="K62" s="137">
        <f>SUM(K7,K43)</f>
        <v>108</v>
      </c>
      <c r="L62" s="151">
        <f t="shared" si="0"/>
        <v>10994</v>
      </c>
    </row>
    <row r="63" spans="1:12" s="102" customFormat="1" ht="15" customHeight="1" thickBot="1">
      <c r="A63" s="162" t="s">
        <v>99</v>
      </c>
      <c r="B63" s="83" t="s">
        <v>85</v>
      </c>
      <c r="C63" s="399" t="s">
        <v>336</v>
      </c>
      <c r="D63" s="399"/>
      <c r="E63" s="399"/>
      <c r="F63" s="399"/>
      <c r="G63" s="399"/>
      <c r="H63" s="400"/>
      <c r="I63" s="86">
        <f>SUM(I64,I69,I70)</f>
        <v>156006</v>
      </c>
      <c r="J63" s="86">
        <f>SUM(J64,J69,J70)</f>
        <v>0</v>
      </c>
      <c r="K63" s="132">
        <f>SUM(K64,K69,K70)</f>
        <v>8319</v>
      </c>
      <c r="L63" s="148">
        <f t="shared" si="0"/>
        <v>164325</v>
      </c>
    </row>
    <row r="64" spans="1:12" s="102" customFormat="1" ht="15" customHeight="1" thickBot="1">
      <c r="A64" s="162" t="s">
        <v>100</v>
      </c>
      <c r="B64" s="101"/>
      <c r="C64" s="89" t="s">
        <v>337</v>
      </c>
      <c r="D64" s="90" t="s">
        <v>338</v>
      </c>
      <c r="E64" s="90"/>
      <c r="F64" s="90"/>
      <c r="G64" s="90"/>
      <c r="H64" s="145"/>
      <c r="I64" s="92">
        <f>SUM(I65:I68)</f>
        <v>156006</v>
      </c>
      <c r="J64" s="92">
        <f>SUM(J65:J68)</f>
        <v>0</v>
      </c>
      <c r="K64" s="92">
        <f>SUM(K65:K68)</f>
        <v>8319</v>
      </c>
      <c r="L64" s="150">
        <f t="shared" si="0"/>
        <v>164325</v>
      </c>
    </row>
    <row r="65" spans="1:12" s="68" customFormat="1" ht="15" customHeight="1" thickBot="1">
      <c r="A65" s="162" t="s">
        <v>101</v>
      </c>
      <c r="B65" s="67"/>
      <c r="C65" s="56"/>
      <c r="D65" s="283" t="s">
        <v>339</v>
      </c>
      <c r="E65" s="66" t="s">
        <v>349</v>
      </c>
      <c r="F65" s="66"/>
      <c r="G65" s="66"/>
      <c r="H65" s="140"/>
      <c r="I65" s="134"/>
      <c r="J65" s="134"/>
      <c r="K65" s="134"/>
      <c r="L65" s="134">
        <f t="shared" si="0"/>
        <v>0</v>
      </c>
    </row>
    <row r="66" spans="1:12" s="68" customFormat="1" ht="15" customHeight="1" thickBot="1">
      <c r="A66" s="162" t="s">
        <v>102</v>
      </c>
      <c r="B66" s="67"/>
      <c r="C66" s="56"/>
      <c r="D66" s="283" t="s">
        <v>340</v>
      </c>
      <c r="E66" s="66" t="s">
        <v>157</v>
      </c>
      <c r="F66" s="66"/>
      <c r="G66" s="66"/>
      <c r="H66" s="140"/>
      <c r="I66" s="134">
        <f>600+Javaslat_I!L64</f>
        <v>574</v>
      </c>
      <c r="J66" s="134"/>
      <c r="K66" s="134"/>
      <c r="L66" s="134">
        <f t="shared" si="0"/>
        <v>574</v>
      </c>
    </row>
    <row r="67" spans="1:12" s="68" customFormat="1" ht="15" customHeight="1" thickBot="1">
      <c r="A67" s="162" t="s">
        <v>103</v>
      </c>
      <c r="B67" s="67"/>
      <c r="C67" s="56"/>
      <c r="D67" s="283" t="s">
        <v>341</v>
      </c>
      <c r="E67" s="66" t="s">
        <v>249</v>
      </c>
      <c r="F67" s="66"/>
      <c r="G67" s="66"/>
      <c r="H67" s="140"/>
      <c r="I67" s="134"/>
      <c r="J67" s="134"/>
      <c r="K67" s="134"/>
      <c r="L67" s="134">
        <f t="shared" si="0"/>
        <v>0</v>
      </c>
    </row>
    <row r="68" spans="1:12" s="68" customFormat="1" ht="15" customHeight="1" thickBot="1">
      <c r="A68" s="266" t="s">
        <v>104</v>
      </c>
      <c r="B68" s="267"/>
      <c r="C68" s="268"/>
      <c r="D68" s="284" t="s">
        <v>342</v>
      </c>
      <c r="E68" s="269" t="s">
        <v>350</v>
      </c>
      <c r="F68" s="269"/>
      <c r="G68" s="269"/>
      <c r="H68" s="270"/>
      <c r="I68" s="271">
        <f>I104-I62-I66</f>
        <v>155432</v>
      </c>
      <c r="J68" s="271">
        <f>J104-J62-J66</f>
        <v>0</v>
      </c>
      <c r="K68" s="271">
        <f>K104-K62-K66</f>
        <v>8319</v>
      </c>
      <c r="L68" s="271">
        <f t="shared" si="0"/>
        <v>163751</v>
      </c>
    </row>
    <row r="69" spans="1:12" s="87" customFormat="1" ht="15" customHeight="1" thickBot="1">
      <c r="A69" s="162" t="s">
        <v>105</v>
      </c>
      <c r="B69" s="88"/>
      <c r="C69" s="89" t="s">
        <v>344</v>
      </c>
      <c r="D69" s="90" t="s">
        <v>343</v>
      </c>
      <c r="E69" s="90"/>
      <c r="F69" s="90"/>
      <c r="G69" s="90"/>
      <c r="H69" s="139"/>
      <c r="I69" s="92"/>
      <c r="J69" s="92"/>
      <c r="K69" s="135"/>
      <c r="L69" s="150">
        <f t="shared" si="0"/>
        <v>0</v>
      </c>
    </row>
    <row r="70" spans="1:12" s="254" customFormat="1" ht="15" customHeight="1" thickBot="1">
      <c r="A70" s="162" t="s">
        <v>106</v>
      </c>
      <c r="B70" s="248"/>
      <c r="C70" s="249" t="s">
        <v>345</v>
      </c>
      <c r="D70" s="260" t="s">
        <v>347</v>
      </c>
      <c r="E70" s="261"/>
      <c r="F70" s="261"/>
      <c r="G70" s="261"/>
      <c r="H70" s="262"/>
      <c r="I70" s="263"/>
      <c r="J70" s="263"/>
      <c r="K70" s="263"/>
      <c r="L70" s="264">
        <f t="shared" si="0"/>
        <v>0</v>
      </c>
    </row>
    <row r="71" spans="1:12" s="254" customFormat="1" ht="15" customHeight="1" thickBot="1">
      <c r="A71" s="162" t="s">
        <v>107</v>
      </c>
      <c r="B71" s="248"/>
      <c r="C71" s="249" t="s">
        <v>346</v>
      </c>
      <c r="D71" s="250" t="s">
        <v>348</v>
      </c>
      <c r="E71" s="251"/>
      <c r="F71" s="251"/>
      <c r="G71" s="251"/>
      <c r="H71" s="253"/>
      <c r="I71" s="252"/>
      <c r="J71" s="252"/>
      <c r="K71" s="252"/>
      <c r="L71" s="265">
        <f t="shared" si="0"/>
        <v>0</v>
      </c>
    </row>
    <row r="72" spans="1:12" s="87" customFormat="1" ht="30" customHeight="1" thickBot="1">
      <c r="A72" s="162" t="s">
        <v>108</v>
      </c>
      <c r="B72" s="404" t="s">
        <v>461</v>
      </c>
      <c r="C72" s="405"/>
      <c r="D72" s="405"/>
      <c r="E72" s="405"/>
      <c r="F72" s="405"/>
      <c r="G72" s="405"/>
      <c r="H72" s="405"/>
      <c r="I72" s="100">
        <f>SUM(I62,I63)</f>
        <v>166892</v>
      </c>
      <c r="J72" s="100">
        <f>SUM(J62,J63)</f>
        <v>0</v>
      </c>
      <c r="K72" s="100">
        <f>SUM(K62,K63)</f>
        <v>8427</v>
      </c>
      <c r="L72" s="100">
        <f>SUM(I72:K72)</f>
        <v>175319</v>
      </c>
    </row>
    <row r="73" spans="1:12" s="38" customFormat="1" ht="15" customHeight="1" thickBot="1">
      <c r="A73" s="162" t="s">
        <v>109</v>
      </c>
      <c r="B73" s="74"/>
      <c r="C73" s="74"/>
      <c r="D73" s="74"/>
      <c r="E73" s="74"/>
      <c r="F73" s="74"/>
      <c r="G73" s="74"/>
      <c r="H73" s="74"/>
      <c r="I73" s="74"/>
      <c r="J73" s="74"/>
      <c r="K73" s="74"/>
      <c r="L73" s="74"/>
    </row>
    <row r="74" spans="1:12" ht="124.5" customHeight="1" thickBot="1">
      <c r="A74" s="162" t="s">
        <v>110</v>
      </c>
      <c r="B74" s="392" t="s">
        <v>88</v>
      </c>
      <c r="C74" s="393"/>
      <c r="D74" s="393"/>
      <c r="E74" s="393"/>
      <c r="F74" s="393"/>
      <c r="G74" s="393"/>
      <c r="H74" s="394"/>
      <c r="I74" s="39" t="s">
        <v>257</v>
      </c>
      <c r="J74" s="39" t="s">
        <v>258</v>
      </c>
      <c r="K74" s="39" t="s">
        <v>384</v>
      </c>
      <c r="L74" s="64" t="s">
        <v>459</v>
      </c>
    </row>
    <row r="75" spans="1:12" s="107" customFormat="1" ht="16.5" thickBot="1">
      <c r="A75" s="162" t="s">
        <v>111</v>
      </c>
      <c r="B75" s="104" t="s">
        <v>80</v>
      </c>
      <c r="C75" s="105" t="s">
        <v>351</v>
      </c>
      <c r="D75" s="105"/>
      <c r="E75" s="105"/>
      <c r="F75" s="105"/>
      <c r="G75" s="105"/>
      <c r="H75" s="105"/>
      <c r="I75" s="106">
        <f>SUM(I76:I80)</f>
        <v>164992</v>
      </c>
      <c r="J75" s="106">
        <f>SUM(J76:J80)</f>
        <v>0</v>
      </c>
      <c r="K75" s="106">
        <f>SUM(K76:K80)</f>
        <v>8427</v>
      </c>
      <c r="L75" s="153">
        <f>SUM(I75:K75)</f>
        <v>173419</v>
      </c>
    </row>
    <row r="76" spans="1:12" s="107" customFormat="1" ht="16.5" thickBot="1">
      <c r="A76" s="162" t="s">
        <v>112</v>
      </c>
      <c r="B76" s="108"/>
      <c r="C76" s="109" t="s">
        <v>352</v>
      </c>
      <c r="D76" s="110" t="s">
        <v>86</v>
      </c>
      <c r="E76" s="110"/>
      <c r="F76" s="110"/>
      <c r="G76" s="110"/>
      <c r="H76" s="111"/>
      <c r="I76" s="112">
        <v>107671</v>
      </c>
      <c r="J76" s="112"/>
      <c r="K76" s="112">
        <v>7226</v>
      </c>
      <c r="L76" s="154">
        <f aca="true" t="shared" si="1" ref="L76:L104">SUM(I76:K76)</f>
        <v>114897</v>
      </c>
    </row>
    <row r="77" spans="1:12" s="107" customFormat="1" ht="16.5" thickBot="1">
      <c r="A77" s="162" t="s">
        <v>113</v>
      </c>
      <c r="B77" s="108"/>
      <c r="C77" s="109" t="s">
        <v>353</v>
      </c>
      <c r="D77" s="113" t="s">
        <v>158</v>
      </c>
      <c r="E77" s="114"/>
      <c r="F77" s="113"/>
      <c r="G77" s="113"/>
      <c r="H77" s="115"/>
      <c r="I77" s="116">
        <v>14659</v>
      </c>
      <c r="J77" s="116"/>
      <c r="K77" s="116">
        <v>978</v>
      </c>
      <c r="L77" s="40">
        <f t="shared" si="1"/>
        <v>15637</v>
      </c>
    </row>
    <row r="78" spans="1:12" s="107" customFormat="1" ht="16.5" thickBot="1">
      <c r="A78" s="162" t="s">
        <v>114</v>
      </c>
      <c r="B78" s="108"/>
      <c r="C78" s="109" t="s">
        <v>353</v>
      </c>
      <c r="D78" s="113" t="s">
        <v>159</v>
      </c>
      <c r="E78" s="114"/>
      <c r="F78" s="113"/>
      <c r="G78" s="113"/>
      <c r="H78" s="115"/>
      <c r="I78" s="116">
        <f>38156+Javaslat_I!N73</f>
        <v>41588</v>
      </c>
      <c r="J78" s="116"/>
      <c r="K78" s="116">
        <v>223</v>
      </c>
      <c r="L78" s="40">
        <f t="shared" si="1"/>
        <v>41811</v>
      </c>
    </row>
    <row r="79" spans="1:12" s="107" customFormat="1" ht="16.5" thickBot="1">
      <c r="A79" s="162" t="s">
        <v>115</v>
      </c>
      <c r="B79" s="108"/>
      <c r="C79" s="109" t="s">
        <v>354</v>
      </c>
      <c r="D79" s="117" t="s">
        <v>166</v>
      </c>
      <c r="E79" s="118"/>
      <c r="F79" s="118"/>
      <c r="G79" s="117"/>
      <c r="H79" s="119"/>
      <c r="I79" s="128"/>
      <c r="J79" s="128"/>
      <c r="K79" s="128"/>
      <c r="L79" s="41">
        <f t="shared" si="1"/>
        <v>0</v>
      </c>
    </row>
    <row r="80" spans="1:12" s="107" customFormat="1" ht="16.5" thickBot="1">
      <c r="A80" s="162" t="s">
        <v>116</v>
      </c>
      <c r="B80" s="108"/>
      <c r="C80" s="109" t="s">
        <v>355</v>
      </c>
      <c r="D80" s="113" t="s">
        <v>160</v>
      </c>
      <c r="E80" s="114"/>
      <c r="F80" s="113"/>
      <c r="G80" s="113"/>
      <c r="H80" s="115"/>
      <c r="I80" s="116">
        <f>SUM(I81:I86)</f>
        <v>1074</v>
      </c>
      <c r="J80" s="116">
        <f>SUM(J81:J86)</f>
        <v>0</v>
      </c>
      <c r="K80" s="116">
        <f>SUM(K81:K86)</f>
        <v>0</v>
      </c>
      <c r="L80" s="40">
        <f t="shared" si="1"/>
        <v>1074</v>
      </c>
    </row>
    <row r="81" spans="1:12" s="161" customFormat="1" ht="15" thickBot="1">
      <c r="A81" s="162" t="s">
        <v>117</v>
      </c>
      <c r="B81" s="75"/>
      <c r="C81" s="76"/>
      <c r="D81" s="77" t="s">
        <v>356</v>
      </c>
      <c r="E81" s="78" t="s">
        <v>195</v>
      </c>
      <c r="F81" s="78"/>
      <c r="G81" s="78"/>
      <c r="H81" s="79"/>
      <c r="I81" s="61">
        <f>600+Javaslat_I!N78</f>
        <v>574</v>
      </c>
      <c r="J81" s="61"/>
      <c r="K81" s="61"/>
      <c r="L81" s="61">
        <f t="shared" si="1"/>
        <v>574</v>
      </c>
    </row>
    <row r="82" spans="1:12" s="161" customFormat="1" ht="15" thickBot="1">
      <c r="A82" s="162" t="s">
        <v>118</v>
      </c>
      <c r="B82" s="75"/>
      <c r="C82" s="76"/>
      <c r="D82" s="77" t="s">
        <v>357</v>
      </c>
      <c r="E82" s="78" t="s">
        <v>189</v>
      </c>
      <c r="F82" s="78"/>
      <c r="G82" s="78"/>
      <c r="H82" s="79"/>
      <c r="I82" s="61">
        <v>500</v>
      </c>
      <c r="J82" s="61"/>
      <c r="K82" s="61"/>
      <c r="L82" s="61">
        <f t="shared" si="1"/>
        <v>500</v>
      </c>
    </row>
    <row r="83" spans="1:12" s="161" customFormat="1" ht="15" thickBot="1">
      <c r="A83" s="162" t="s">
        <v>119</v>
      </c>
      <c r="B83" s="75"/>
      <c r="C83" s="76"/>
      <c r="D83" s="77" t="s">
        <v>358</v>
      </c>
      <c r="E83" s="78" t="s">
        <v>188</v>
      </c>
      <c r="F83" s="43"/>
      <c r="G83" s="78"/>
      <c r="H83" s="79"/>
      <c r="I83" s="61"/>
      <c r="J83" s="61"/>
      <c r="K83" s="61"/>
      <c r="L83" s="61">
        <f t="shared" si="1"/>
        <v>0</v>
      </c>
    </row>
    <row r="84" spans="1:12" s="161" customFormat="1" ht="15" thickBot="1">
      <c r="A84" s="162" t="s">
        <v>120</v>
      </c>
      <c r="B84" s="75"/>
      <c r="C84" s="76"/>
      <c r="D84" s="77" t="s">
        <v>359</v>
      </c>
      <c r="E84" s="80" t="s">
        <v>191</v>
      </c>
      <c r="F84" s="60"/>
      <c r="G84" s="80"/>
      <c r="H84" s="81"/>
      <c r="I84" s="62"/>
      <c r="J84" s="62"/>
      <c r="K84" s="62"/>
      <c r="L84" s="62">
        <f t="shared" si="1"/>
        <v>0</v>
      </c>
    </row>
    <row r="85" spans="1:12" s="161" customFormat="1" ht="15" thickBot="1">
      <c r="A85" s="162" t="s">
        <v>121</v>
      </c>
      <c r="B85" s="75"/>
      <c r="C85" s="76"/>
      <c r="D85" s="77" t="s">
        <v>360</v>
      </c>
      <c r="E85" s="78" t="s">
        <v>190</v>
      </c>
      <c r="F85" s="43"/>
      <c r="G85" s="78"/>
      <c r="H85" s="79"/>
      <c r="I85" s="61"/>
      <c r="J85" s="61"/>
      <c r="K85" s="61"/>
      <c r="L85" s="61">
        <f t="shared" si="1"/>
        <v>0</v>
      </c>
    </row>
    <row r="86" spans="1:12" s="161" customFormat="1" ht="15" thickBot="1">
      <c r="A86" s="162" t="s">
        <v>122</v>
      </c>
      <c r="B86" s="75"/>
      <c r="C86" s="76"/>
      <c r="D86" s="77" t="s">
        <v>361</v>
      </c>
      <c r="E86" s="78" t="s">
        <v>87</v>
      </c>
      <c r="F86" s="43"/>
      <c r="G86" s="78"/>
      <c r="H86" s="79"/>
      <c r="I86" s="61"/>
      <c r="J86" s="61"/>
      <c r="K86" s="61"/>
      <c r="L86" s="61">
        <f t="shared" si="1"/>
        <v>0</v>
      </c>
    </row>
    <row r="87" spans="1:12" s="107" customFormat="1" ht="16.5" thickBot="1">
      <c r="A87" s="162" t="s">
        <v>123</v>
      </c>
      <c r="B87" s="104" t="s">
        <v>83</v>
      </c>
      <c r="C87" s="105" t="s">
        <v>363</v>
      </c>
      <c r="D87" s="120"/>
      <c r="E87" s="120"/>
      <c r="F87" s="105"/>
      <c r="G87" s="105"/>
      <c r="H87" s="105"/>
      <c r="I87" s="106">
        <f>SUM(I88:I90)</f>
        <v>1900</v>
      </c>
      <c r="J87" s="106">
        <f>SUM(J88:J90)</f>
        <v>0</v>
      </c>
      <c r="K87" s="106">
        <f>SUM(K88:K90)</f>
        <v>0</v>
      </c>
      <c r="L87" s="153">
        <f t="shared" si="1"/>
        <v>1900</v>
      </c>
    </row>
    <row r="88" spans="1:12" s="107" customFormat="1" ht="16.5" thickBot="1">
      <c r="A88" s="162" t="s">
        <v>124</v>
      </c>
      <c r="B88" s="108"/>
      <c r="C88" s="109" t="s">
        <v>364</v>
      </c>
      <c r="D88" s="110" t="s">
        <v>142</v>
      </c>
      <c r="E88" s="110"/>
      <c r="F88" s="110"/>
      <c r="G88" s="110"/>
      <c r="H88" s="111"/>
      <c r="I88" s="112">
        <v>1900</v>
      </c>
      <c r="J88" s="112"/>
      <c r="K88" s="112"/>
      <c r="L88" s="154">
        <f t="shared" si="1"/>
        <v>1900</v>
      </c>
    </row>
    <row r="89" spans="1:12" s="107" customFormat="1" ht="16.5" thickBot="1">
      <c r="A89" s="162" t="s">
        <v>125</v>
      </c>
      <c r="B89" s="108"/>
      <c r="C89" s="109" t="s">
        <v>365</v>
      </c>
      <c r="D89" s="113" t="s">
        <v>95</v>
      </c>
      <c r="E89" s="113"/>
      <c r="F89" s="113"/>
      <c r="G89" s="113"/>
      <c r="H89" s="115"/>
      <c r="I89" s="116"/>
      <c r="J89" s="116"/>
      <c r="K89" s="116"/>
      <c r="L89" s="40">
        <f t="shared" si="1"/>
        <v>0</v>
      </c>
    </row>
    <row r="90" spans="1:12" s="107" customFormat="1" ht="16.5" thickBot="1">
      <c r="A90" s="162" t="s">
        <v>126</v>
      </c>
      <c r="B90" s="108"/>
      <c r="C90" s="109" t="s">
        <v>366</v>
      </c>
      <c r="D90" s="113" t="s">
        <v>161</v>
      </c>
      <c r="E90" s="114"/>
      <c r="F90" s="113"/>
      <c r="G90" s="113"/>
      <c r="H90" s="115"/>
      <c r="I90" s="116">
        <f>SUM(I91:I94)</f>
        <v>0</v>
      </c>
      <c r="J90" s="116">
        <f>SUM(J91:J94)</f>
        <v>0</v>
      </c>
      <c r="K90" s="116">
        <f>SUM(K91:K94)</f>
        <v>0</v>
      </c>
      <c r="L90" s="40">
        <f t="shared" si="1"/>
        <v>0</v>
      </c>
    </row>
    <row r="91" spans="1:12" s="161" customFormat="1" ht="15" thickBot="1">
      <c r="A91" s="162" t="s">
        <v>127</v>
      </c>
      <c r="B91" s="75"/>
      <c r="C91" s="82"/>
      <c r="D91" s="77" t="s">
        <v>367</v>
      </c>
      <c r="E91" s="78" t="s">
        <v>192</v>
      </c>
      <c r="F91" s="78"/>
      <c r="G91" s="78"/>
      <c r="H91" s="79"/>
      <c r="I91" s="61"/>
      <c r="J91" s="61"/>
      <c r="K91" s="61"/>
      <c r="L91" s="61">
        <f t="shared" si="1"/>
        <v>0</v>
      </c>
    </row>
    <row r="92" spans="1:12" s="161" customFormat="1" ht="15" thickBot="1">
      <c r="A92" s="162" t="s">
        <v>128</v>
      </c>
      <c r="B92" s="75"/>
      <c r="C92" s="82"/>
      <c r="D92" s="77" t="s">
        <v>368</v>
      </c>
      <c r="E92" s="78" t="s">
        <v>162</v>
      </c>
      <c r="F92" s="78"/>
      <c r="G92" s="78"/>
      <c r="H92" s="79"/>
      <c r="I92" s="61"/>
      <c r="J92" s="61"/>
      <c r="K92" s="61"/>
      <c r="L92" s="61">
        <f t="shared" si="1"/>
        <v>0</v>
      </c>
    </row>
    <row r="93" spans="1:12" s="161" customFormat="1" ht="15" thickBot="1">
      <c r="A93" s="162" t="s">
        <v>129</v>
      </c>
      <c r="B93" s="75"/>
      <c r="C93" s="82"/>
      <c r="D93" s="77" t="s">
        <v>369</v>
      </c>
      <c r="E93" s="78" t="s">
        <v>193</v>
      </c>
      <c r="F93" s="43"/>
      <c r="G93" s="78"/>
      <c r="H93" s="79"/>
      <c r="I93" s="61"/>
      <c r="J93" s="61"/>
      <c r="K93" s="61"/>
      <c r="L93" s="61">
        <f t="shared" si="1"/>
        <v>0</v>
      </c>
    </row>
    <row r="94" spans="1:12" s="161" customFormat="1" ht="15" thickBot="1">
      <c r="A94" s="162" t="s">
        <v>130</v>
      </c>
      <c r="B94" s="75"/>
      <c r="C94" s="82"/>
      <c r="D94" s="77" t="s">
        <v>362</v>
      </c>
      <c r="E94" s="78" t="s">
        <v>163</v>
      </c>
      <c r="F94" s="43"/>
      <c r="G94" s="78"/>
      <c r="H94" s="79"/>
      <c r="I94" s="62"/>
      <c r="J94" s="62"/>
      <c r="K94" s="62"/>
      <c r="L94" s="62">
        <f t="shared" si="1"/>
        <v>0</v>
      </c>
    </row>
    <row r="95" spans="1:12" s="103" customFormat="1" ht="30" customHeight="1" thickBot="1">
      <c r="A95" s="162" t="s">
        <v>131</v>
      </c>
      <c r="B95" s="127" t="s">
        <v>462</v>
      </c>
      <c r="C95" s="121"/>
      <c r="D95" s="122"/>
      <c r="E95" s="122"/>
      <c r="F95" s="122"/>
      <c r="G95" s="122"/>
      <c r="H95" s="122"/>
      <c r="I95" s="100">
        <f>SUM(I75,I87)</f>
        <v>166892</v>
      </c>
      <c r="J95" s="100">
        <f>SUM(J75,J87)</f>
        <v>0</v>
      </c>
      <c r="K95" s="100">
        <f>SUM(K75,K87)</f>
        <v>8427</v>
      </c>
      <c r="L95" s="152">
        <f t="shared" si="1"/>
        <v>175319</v>
      </c>
    </row>
    <row r="96" spans="1:12" s="107" customFormat="1" ht="16.5" thickBot="1">
      <c r="A96" s="162" t="s">
        <v>132</v>
      </c>
      <c r="B96" s="104" t="s">
        <v>85</v>
      </c>
      <c r="C96" s="105" t="s">
        <v>370</v>
      </c>
      <c r="D96" s="105"/>
      <c r="E96" s="105"/>
      <c r="F96" s="105"/>
      <c r="G96" s="105"/>
      <c r="H96" s="105"/>
      <c r="I96" s="106">
        <f>SUM(I97:I103)</f>
        <v>0</v>
      </c>
      <c r="J96" s="106">
        <f>SUM(J97:J103)</f>
        <v>0</v>
      </c>
      <c r="K96" s="106">
        <f>SUM(K97:K103)</f>
        <v>0</v>
      </c>
      <c r="L96" s="153">
        <f t="shared" si="1"/>
        <v>0</v>
      </c>
    </row>
    <row r="97" spans="1:12" s="107" customFormat="1" ht="16.5" thickBot="1">
      <c r="A97" s="162" t="s">
        <v>133</v>
      </c>
      <c r="B97" s="108"/>
      <c r="C97" s="123" t="s">
        <v>371</v>
      </c>
      <c r="D97" s="124" t="s">
        <v>375</v>
      </c>
      <c r="E97" s="124"/>
      <c r="F97" s="124"/>
      <c r="G97" s="124"/>
      <c r="H97" s="125"/>
      <c r="I97" s="129"/>
      <c r="J97" s="129"/>
      <c r="K97" s="129"/>
      <c r="L97" s="155">
        <f t="shared" si="1"/>
        <v>0</v>
      </c>
    </row>
    <row r="98" spans="1:12" s="68" customFormat="1" ht="15" customHeight="1" thickBot="1">
      <c r="A98" s="162" t="s">
        <v>134</v>
      </c>
      <c r="B98" s="67"/>
      <c r="C98" s="56"/>
      <c r="D98" s="283" t="s">
        <v>379</v>
      </c>
      <c r="E98" s="66" t="s">
        <v>382</v>
      </c>
      <c r="F98" s="66"/>
      <c r="G98" s="66"/>
      <c r="H98" s="140"/>
      <c r="I98" s="134"/>
      <c r="J98" s="134"/>
      <c r="K98" s="134"/>
      <c r="L98" s="134">
        <f t="shared" si="1"/>
        <v>0</v>
      </c>
    </row>
    <row r="99" spans="1:12" s="68" customFormat="1" ht="15" customHeight="1" thickBot="1">
      <c r="A99" s="162" t="s">
        <v>135</v>
      </c>
      <c r="B99" s="67"/>
      <c r="C99" s="56"/>
      <c r="D99" s="283" t="s">
        <v>380</v>
      </c>
      <c r="E99" s="66" t="s">
        <v>223</v>
      </c>
      <c r="F99" s="66"/>
      <c r="G99" s="66"/>
      <c r="H99" s="140"/>
      <c r="I99" s="134"/>
      <c r="J99" s="134"/>
      <c r="K99" s="134"/>
      <c r="L99" s="134">
        <f t="shared" si="1"/>
        <v>0</v>
      </c>
    </row>
    <row r="100" spans="1:12" s="68" customFormat="1" ht="15" customHeight="1" thickBot="1">
      <c r="A100" s="162" t="s">
        <v>136</v>
      </c>
      <c r="B100" s="267"/>
      <c r="C100" s="268"/>
      <c r="D100" s="274" t="s">
        <v>381</v>
      </c>
      <c r="E100" s="269" t="s">
        <v>383</v>
      </c>
      <c r="F100" s="269"/>
      <c r="G100" s="269"/>
      <c r="H100" s="270"/>
      <c r="I100" s="271"/>
      <c r="J100" s="271"/>
      <c r="K100" s="271"/>
      <c r="L100" s="271">
        <f t="shared" si="1"/>
        <v>0</v>
      </c>
    </row>
    <row r="101" spans="1:12" s="107" customFormat="1" ht="16.5" thickBot="1">
      <c r="A101" s="162" t="s">
        <v>137</v>
      </c>
      <c r="B101" s="108"/>
      <c r="C101" s="123" t="s">
        <v>372</v>
      </c>
      <c r="D101" s="113" t="s">
        <v>376</v>
      </c>
      <c r="E101" s="113"/>
      <c r="F101" s="113"/>
      <c r="G101" s="113"/>
      <c r="H101" s="115"/>
      <c r="I101" s="116"/>
      <c r="J101" s="116"/>
      <c r="K101" s="116"/>
      <c r="L101" s="40">
        <f t="shared" si="1"/>
        <v>0</v>
      </c>
    </row>
    <row r="102" spans="1:12" s="107" customFormat="1" ht="16.5" thickBot="1">
      <c r="A102" s="162" t="s">
        <v>138</v>
      </c>
      <c r="B102" s="108"/>
      <c r="C102" s="123" t="s">
        <v>373</v>
      </c>
      <c r="D102" s="113" t="s">
        <v>377</v>
      </c>
      <c r="E102" s="113"/>
      <c r="F102" s="113"/>
      <c r="G102" s="113"/>
      <c r="H102" s="115"/>
      <c r="I102" s="280"/>
      <c r="J102" s="280"/>
      <c r="K102" s="280"/>
      <c r="L102" s="281">
        <f t="shared" si="1"/>
        <v>0</v>
      </c>
    </row>
    <row r="103" spans="1:12" s="87" customFormat="1" ht="15" customHeight="1" thickBot="1">
      <c r="A103" s="162" t="s">
        <v>139</v>
      </c>
      <c r="B103" s="273"/>
      <c r="C103" s="272" t="s">
        <v>374</v>
      </c>
      <c r="D103" s="275" t="s">
        <v>378</v>
      </c>
      <c r="E103" s="276"/>
      <c r="F103" s="276"/>
      <c r="G103" s="276"/>
      <c r="H103" s="277"/>
      <c r="I103" s="278"/>
      <c r="J103" s="278"/>
      <c r="K103" s="278"/>
      <c r="L103" s="279">
        <f t="shared" si="1"/>
        <v>0</v>
      </c>
    </row>
    <row r="104" spans="1:12" s="103" customFormat="1" ht="30" customHeight="1" thickBot="1">
      <c r="A104" s="162" t="s">
        <v>140</v>
      </c>
      <c r="B104" s="397" t="s">
        <v>463</v>
      </c>
      <c r="C104" s="398"/>
      <c r="D104" s="398"/>
      <c r="E104" s="398"/>
      <c r="F104" s="398"/>
      <c r="G104" s="398"/>
      <c r="H104" s="406"/>
      <c r="I104" s="126">
        <f>SUM(I95,I96)</f>
        <v>166892</v>
      </c>
      <c r="J104" s="126">
        <f>SUM(J95,J96)</f>
        <v>0</v>
      </c>
      <c r="K104" s="126">
        <f>SUM(K95,K96)</f>
        <v>8427</v>
      </c>
      <c r="L104" s="156">
        <f t="shared" si="1"/>
        <v>175319</v>
      </c>
    </row>
  </sheetData>
  <sheetProtection/>
  <mergeCells count="9">
    <mergeCell ref="B104:H104"/>
    <mergeCell ref="E4:H4"/>
    <mergeCell ref="B5:L5"/>
    <mergeCell ref="B6:H6"/>
    <mergeCell ref="B72:H72"/>
    <mergeCell ref="B74:H74"/>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9.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73">
      <selection activeCell="A117" sqref="A117:IV117"/>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575</v>
      </c>
    </row>
    <row r="2" ht="15" customHeight="1"/>
    <row r="3" spans="9:12" ht="15" customHeight="1" thickBot="1">
      <c r="I3" s="42"/>
      <c r="L3" s="42" t="s">
        <v>8</v>
      </c>
    </row>
    <row r="4" spans="1:12" s="44" customFormat="1" ht="15" customHeight="1" thickBot="1">
      <c r="A4" s="162"/>
      <c r="B4" s="45" t="s">
        <v>9</v>
      </c>
      <c r="C4" s="45" t="s">
        <v>10</v>
      </c>
      <c r="D4" s="45" t="s">
        <v>11</v>
      </c>
      <c r="E4" s="387" t="s">
        <v>12</v>
      </c>
      <c r="F4" s="388"/>
      <c r="G4" s="388"/>
      <c r="H4" s="389"/>
      <c r="I4" s="45" t="s">
        <v>13</v>
      </c>
      <c r="J4" s="45" t="s">
        <v>89</v>
      </c>
      <c r="K4" s="45" t="s">
        <v>90</v>
      </c>
      <c r="L4" s="147" t="s">
        <v>91</v>
      </c>
    </row>
    <row r="5" spans="1:16" ht="42" customHeight="1" thickBot="1">
      <c r="A5" s="162" t="s">
        <v>14</v>
      </c>
      <c r="B5" s="390" t="s">
        <v>464</v>
      </c>
      <c r="C5" s="391"/>
      <c r="D5" s="391"/>
      <c r="E5" s="391"/>
      <c r="F5" s="391"/>
      <c r="G5" s="391"/>
      <c r="H5" s="391"/>
      <c r="I5" s="391"/>
      <c r="J5" s="391"/>
      <c r="K5" s="391"/>
      <c r="L5" s="391"/>
      <c r="M5" s="146"/>
      <c r="N5" s="146"/>
      <c r="O5" s="146"/>
      <c r="P5" s="146"/>
    </row>
    <row r="6" spans="1:12" ht="124.5" customHeight="1" thickBot="1">
      <c r="A6" s="162" t="s">
        <v>15</v>
      </c>
      <c r="B6" s="392" t="s">
        <v>88</v>
      </c>
      <c r="C6" s="393"/>
      <c r="D6" s="393"/>
      <c r="E6" s="393"/>
      <c r="F6" s="393"/>
      <c r="G6" s="393"/>
      <c r="H6" s="394"/>
      <c r="I6" s="39" t="s">
        <v>257</v>
      </c>
      <c r="J6" s="39" t="s">
        <v>258</v>
      </c>
      <c r="K6" s="39" t="s">
        <v>384</v>
      </c>
      <c r="L6" s="64" t="s">
        <v>465</v>
      </c>
    </row>
    <row r="7" spans="1:12" s="87" customFormat="1" ht="15" customHeight="1" thickBot="1">
      <c r="A7" s="162" t="s">
        <v>16</v>
      </c>
      <c r="B7" s="83" t="s">
        <v>80</v>
      </c>
      <c r="C7" s="84" t="s">
        <v>259</v>
      </c>
      <c r="D7" s="85"/>
      <c r="E7" s="85"/>
      <c r="F7" s="85"/>
      <c r="G7" s="85"/>
      <c r="H7" s="138"/>
      <c r="I7" s="86">
        <f>SUM(I8,I15,I25,I37)</f>
        <v>25606</v>
      </c>
      <c r="J7" s="86">
        <f>SUM(J8,J15,J25,J37)</f>
        <v>0</v>
      </c>
      <c r="K7" s="132">
        <f>SUM(K8,K15,K25,K37)</f>
        <v>0</v>
      </c>
      <c r="L7" s="148">
        <f>SUM(I7:K7)</f>
        <v>25606</v>
      </c>
    </row>
    <row r="8" spans="1:12" s="87" customFormat="1" ht="15" customHeight="1" thickBot="1">
      <c r="A8" s="162" t="s">
        <v>17</v>
      </c>
      <c r="B8" s="88"/>
      <c r="C8" s="89" t="s">
        <v>260</v>
      </c>
      <c r="D8" s="93" t="s">
        <v>152</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82" t="s">
        <v>261</v>
      </c>
      <c r="E9" s="395" t="s">
        <v>168</v>
      </c>
      <c r="F9" s="395"/>
      <c r="G9" s="395"/>
      <c r="H9" s="396"/>
      <c r="I9" s="134"/>
      <c r="J9" s="134"/>
      <c r="K9" s="134"/>
      <c r="L9" s="134">
        <f t="shared" si="0"/>
        <v>0</v>
      </c>
    </row>
    <row r="10" spans="1:12" s="68" customFormat="1" ht="15" customHeight="1" thickBot="1">
      <c r="A10" s="162" t="s">
        <v>19</v>
      </c>
      <c r="B10" s="67"/>
      <c r="C10" s="69"/>
      <c r="D10" s="283" t="s">
        <v>262</v>
      </c>
      <c r="E10" s="158" t="s">
        <v>194</v>
      </c>
      <c r="F10" s="157"/>
      <c r="G10" s="157"/>
      <c r="H10" s="159"/>
      <c r="I10" s="134"/>
      <c r="J10" s="134"/>
      <c r="K10" s="134"/>
      <c r="L10" s="134">
        <f t="shared" si="0"/>
        <v>0</v>
      </c>
    </row>
    <row r="11" spans="1:12" s="68" customFormat="1" ht="15" customHeight="1" thickBot="1">
      <c r="A11" s="162" t="s">
        <v>20</v>
      </c>
      <c r="B11" s="67"/>
      <c r="C11" s="69"/>
      <c r="D11" s="283" t="s">
        <v>263</v>
      </c>
      <c r="E11" s="158" t="s">
        <v>267</v>
      </c>
      <c r="F11" s="157"/>
      <c r="G11" s="157"/>
      <c r="H11" s="159"/>
      <c r="I11" s="134"/>
      <c r="J11" s="134"/>
      <c r="K11" s="134"/>
      <c r="L11" s="134">
        <f t="shared" si="0"/>
        <v>0</v>
      </c>
    </row>
    <row r="12" spans="1:12" s="68" customFormat="1" ht="15" customHeight="1" thickBot="1">
      <c r="A12" s="162" t="s">
        <v>21</v>
      </c>
      <c r="B12" s="67"/>
      <c r="C12" s="69"/>
      <c r="D12" s="283" t="s">
        <v>265</v>
      </c>
      <c r="E12" s="158" t="s">
        <v>268</v>
      </c>
      <c r="F12" s="157"/>
      <c r="G12" s="157"/>
      <c r="H12" s="159"/>
      <c r="I12" s="134"/>
      <c r="J12" s="134"/>
      <c r="K12" s="134"/>
      <c r="L12" s="134">
        <f t="shared" si="0"/>
        <v>0</v>
      </c>
    </row>
    <row r="13" spans="1:12" s="68" customFormat="1" ht="15" customHeight="1" thickBot="1">
      <c r="A13" s="162" t="s">
        <v>22</v>
      </c>
      <c r="B13" s="67"/>
      <c r="C13" s="69"/>
      <c r="D13" s="283" t="s">
        <v>266</v>
      </c>
      <c r="E13" s="158" t="s">
        <v>269</v>
      </c>
      <c r="F13" s="157"/>
      <c r="G13" s="157"/>
      <c r="H13" s="159"/>
      <c r="I13" s="134"/>
      <c r="J13" s="134"/>
      <c r="K13" s="134"/>
      <c r="L13" s="134">
        <f t="shared" si="0"/>
        <v>0</v>
      </c>
    </row>
    <row r="14" spans="1:12" s="68" customFormat="1" ht="15" customHeight="1" thickBot="1">
      <c r="A14" s="162" t="s">
        <v>23</v>
      </c>
      <c r="B14" s="67"/>
      <c r="C14" s="69"/>
      <c r="D14" s="282" t="s">
        <v>264</v>
      </c>
      <c r="E14" s="66" t="s">
        <v>169</v>
      </c>
      <c r="F14" s="70"/>
      <c r="G14" s="70"/>
      <c r="H14" s="140"/>
      <c r="I14" s="134"/>
      <c r="J14" s="134"/>
      <c r="K14" s="134"/>
      <c r="L14" s="134">
        <f t="shared" si="0"/>
        <v>0</v>
      </c>
    </row>
    <row r="15" spans="1:12" s="87" customFormat="1" ht="15" customHeight="1" thickBot="1">
      <c r="A15" s="162" t="s">
        <v>24</v>
      </c>
      <c r="B15" s="88"/>
      <c r="C15" s="89" t="s">
        <v>270</v>
      </c>
      <c r="D15" s="90" t="s">
        <v>82</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271</v>
      </c>
      <c r="E16" s="66" t="s">
        <v>171</v>
      </c>
      <c r="F16" s="37"/>
      <c r="G16" s="37"/>
      <c r="H16" s="142"/>
      <c r="I16" s="134"/>
      <c r="J16" s="134"/>
      <c r="K16" s="134"/>
      <c r="L16" s="134">
        <f t="shared" si="0"/>
        <v>0</v>
      </c>
    </row>
    <row r="17" spans="1:12" s="38" customFormat="1" ht="15" customHeight="1" thickBot="1">
      <c r="A17" s="162" t="s">
        <v>26</v>
      </c>
      <c r="B17" s="35"/>
      <c r="C17" s="36"/>
      <c r="D17" s="65" t="s">
        <v>272</v>
      </c>
      <c r="E17" s="66" t="s">
        <v>276</v>
      </c>
      <c r="F17" s="37"/>
      <c r="G17" s="37"/>
      <c r="H17" s="142"/>
      <c r="I17" s="134"/>
      <c r="J17" s="134"/>
      <c r="K17" s="134"/>
      <c r="L17" s="134">
        <f t="shared" si="0"/>
        <v>0</v>
      </c>
    </row>
    <row r="18" spans="1:12" s="38" customFormat="1" ht="15" customHeight="1" thickBot="1">
      <c r="A18" s="162" t="s">
        <v>27</v>
      </c>
      <c r="B18" s="35"/>
      <c r="C18" s="36"/>
      <c r="D18" s="65" t="s">
        <v>273</v>
      </c>
      <c r="E18" s="66" t="s">
        <v>277</v>
      </c>
      <c r="F18" s="37"/>
      <c r="G18" s="37"/>
      <c r="H18" s="142"/>
      <c r="I18" s="134"/>
      <c r="J18" s="134"/>
      <c r="K18" s="134"/>
      <c r="L18" s="134">
        <f t="shared" si="0"/>
        <v>0</v>
      </c>
    </row>
    <row r="19" spans="1:12" s="38" customFormat="1" ht="15" customHeight="1" thickBot="1">
      <c r="A19" s="162" t="s">
        <v>28</v>
      </c>
      <c r="B19" s="35"/>
      <c r="C19" s="36"/>
      <c r="D19" s="65" t="s">
        <v>274</v>
      </c>
      <c r="E19" s="66" t="s">
        <v>172</v>
      </c>
      <c r="F19" s="37"/>
      <c r="G19" s="37"/>
      <c r="H19" s="142"/>
      <c r="I19" s="134"/>
      <c r="J19" s="134"/>
      <c r="K19" s="134"/>
      <c r="L19" s="134">
        <f t="shared" si="0"/>
        <v>0</v>
      </c>
    </row>
    <row r="20" spans="1:12" s="38" customFormat="1" ht="15" customHeight="1" thickBot="1">
      <c r="A20" s="162" t="s">
        <v>29</v>
      </c>
      <c r="B20" s="35"/>
      <c r="C20" s="36"/>
      <c r="D20" s="65" t="s">
        <v>278</v>
      </c>
      <c r="E20" s="66" t="s">
        <v>173</v>
      </c>
      <c r="F20" s="37"/>
      <c r="G20" s="37"/>
      <c r="H20" s="142"/>
      <c r="I20" s="134"/>
      <c r="J20" s="134"/>
      <c r="K20" s="134"/>
      <c r="L20" s="134">
        <f t="shared" si="0"/>
        <v>0</v>
      </c>
    </row>
    <row r="21" spans="1:12" s="38" customFormat="1" ht="15" customHeight="1" thickBot="1">
      <c r="A21" s="162" t="s">
        <v>30</v>
      </c>
      <c r="B21" s="35"/>
      <c r="C21" s="36"/>
      <c r="D21" s="65" t="s">
        <v>279</v>
      </c>
      <c r="E21" s="66" t="s">
        <v>231</v>
      </c>
      <c r="F21" s="37"/>
      <c r="G21" s="37"/>
      <c r="H21" s="142"/>
      <c r="I21" s="134"/>
      <c r="J21" s="134"/>
      <c r="K21" s="134"/>
      <c r="L21" s="134">
        <f t="shared" si="0"/>
        <v>0</v>
      </c>
    </row>
    <row r="22" spans="1:12" s="38" customFormat="1" ht="15" customHeight="1" thickBot="1">
      <c r="A22" s="162" t="s">
        <v>31</v>
      </c>
      <c r="B22" s="35"/>
      <c r="C22" s="36"/>
      <c r="D22" s="65" t="s">
        <v>280</v>
      </c>
      <c r="E22" s="66" t="s">
        <v>174</v>
      </c>
      <c r="F22" s="37"/>
      <c r="G22" s="37"/>
      <c r="H22" s="142"/>
      <c r="I22" s="134"/>
      <c r="J22" s="134"/>
      <c r="K22" s="134"/>
      <c r="L22" s="134">
        <f t="shared" si="0"/>
        <v>0</v>
      </c>
    </row>
    <row r="23" spans="1:12" s="38" customFormat="1" ht="15" customHeight="1" thickBot="1">
      <c r="A23" s="162" t="s">
        <v>32</v>
      </c>
      <c r="B23" s="35"/>
      <c r="C23" s="36"/>
      <c r="D23" s="65" t="s">
        <v>281</v>
      </c>
      <c r="E23" s="66" t="s">
        <v>175</v>
      </c>
      <c r="F23" s="37"/>
      <c r="G23" s="37"/>
      <c r="H23" s="142"/>
      <c r="I23" s="134"/>
      <c r="J23" s="134"/>
      <c r="K23" s="134"/>
      <c r="L23" s="134">
        <f t="shared" si="0"/>
        <v>0</v>
      </c>
    </row>
    <row r="24" spans="1:12" s="38" customFormat="1" ht="15" customHeight="1" thickBot="1">
      <c r="A24" s="162" t="s">
        <v>33</v>
      </c>
      <c r="B24" s="35"/>
      <c r="C24" s="36"/>
      <c r="D24" s="65" t="s">
        <v>275</v>
      </c>
      <c r="E24" s="66" t="s">
        <v>151</v>
      </c>
      <c r="F24" s="37"/>
      <c r="G24" s="37"/>
      <c r="H24" s="142"/>
      <c r="I24" s="134"/>
      <c r="J24" s="134"/>
      <c r="K24" s="134"/>
      <c r="L24" s="134">
        <f t="shared" si="0"/>
        <v>0</v>
      </c>
    </row>
    <row r="25" spans="1:12" s="87" customFormat="1" ht="15" customHeight="1" thickBot="1">
      <c r="A25" s="162" t="s">
        <v>34</v>
      </c>
      <c r="B25" s="88"/>
      <c r="C25" s="89" t="s">
        <v>282</v>
      </c>
      <c r="D25" s="90" t="s">
        <v>81</v>
      </c>
      <c r="E25" s="91"/>
      <c r="F25" s="91"/>
      <c r="G25" s="91"/>
      <c r="H25" s="141"/>
      <c r="I25" s="92">
        <f>SUM(I26:I36)</f>
        <v>25606</v>
      </c>
      <c r="J25" s="92">
        <f>SUM(J26:J36)</f>
        <v>0</v>
      </c>
      <c r="K25" s="135">
        <f>SUM(K26:K36)</f>
        <v>0</v>
      </c>
      <c r="L25" s="150">
        <f t="shared" si="0"/>
        <v>25606</v>
      </c>
    </row>
    <row r="26" spans="1:12" s="68" customFormat="1" ht="15" customHeight="1" thickBot="1">
      <c r="A26" s="162" t="s">
        <v>35</v>
      </c>
      <c r="B26" s="67"/>
      <c r="C26" s="69"/>
      <c r="D26" s="283" t="s">
        <v>283</v>
      </c>
      <c r="E26" s="66" t="s">
        <v>176</v>
      </c>
      <c r="F26" s="66"/>
      <c r="G26" s="66"/>
      <c r="H26" s="73"/>
      <c r="I26" s="134"/>
      <c r="J26" s="134"/>
      <c r="K26" s="134"/>
      <c r="L26" s="134">
        <f t="shared" si="0"/>
        <v>0</v>
      </c>
    </row>
    <row r="27" spans="1:12" s="68" customFormat="1" ht="15" customHeight="1" thickBot="1">
      <c r="A27" s="162" t="s">
        <v>36</v>
      </c>
      <c r="B27" s="67"/>
      <c r="C27" s="69"/>
      <c r="D27" s="283" t="s">
        <v>284</v>
      </c>
      <c r="E27" s="66" t="s">
        <v>177</v>
      </c>
      <c r="F27" s="66"/>
      <c r="G27" s="66"/>
      <c r="H27" s="73"/>
      <c r="I27" s="134">
        <f>22100+Javaslat_II!L67</f>
        <v>24744</v>
      </c>
      <c r="J27" s="134"/>
      <c r="K27" s="134"/>
      <c r="L27" s="134">
        <f t="shared" si="0"/>
        <v>24744</v>
      </c>
    </row>
    <row r="28" spans="1:12" s="68" customFormat="1" ht="15" customHeight="1" thickBot="1">
      <c r="A28" s="162" t="s">
        <v>37</v>
      </c>
      <c r="B28" s="67"/>
      <c r="C28" s="69"/>
      <c r="D28" s="283" t="s">
        <v>285</v>
      </c>
      <c r="E28" s="58" t="s">
        <v>178</v>
      </c>
      <c r="F28" s="58"/>
      <c r="G28" s="58"/>
      <c r="H28" s="73"/>
      <c r="I28" s="134"/>
      <c r="J28" s="134"/>
      <c r="K28" s="134"/>
      <c r="L28" s="134">
        <f t="shared" si="0"/>
        <v>0</v>
      </c>
    </row>
    <row r="29" spans="1:12" s="68" customFormat="1" ht="15" customHeight="1" thickBot="1">
      <c r="A29" s="162" t="s">
        <v>38</v>
      </c>
      <c r="B29" s="67"/>
      <c r="C29" s="69"/>
      <c r="D29" s="283" t="s">
        <v>286</v>
      </c>
      <c r="E29" s="58" t="s">
        <v>179</v>
      </c>
      <c r="F29" s="66"/>
      <c r="G29" s="66"/>
      <c r="H29" s="140"/>
      <c r="I29" s="134"/>
      <c r="J29" s="134"/>
      <c r="K29" s="134"/>
      <c r="L29" s="134">
        <f t="shared" si="0"/>
        <v>0</v>
      </c>
    </row>
    <row r="30" spans="1:12" s="68" customFormat="1" ht="15" customHeight="1" thickBot="1">
      <c r="A30" s="162" t="s">
        <v>39</v>
      </c>
      <c r="B30" s="67"/>
      <c r="C30" s="69"/>
      <c r="D30" s="283" t="s">
        <v>287</v>
      </c>
      <c r="E30" s="58" t="s">
        <v>180</v>
      </c>
      <c r="F30" s="66"/>
      <c r="G30" s="66"/>
      <c r="H30" s="140"/>
      <c r="I30" s="134"/>
      <c r="J30" s="134"/>
      <c r="K30" s="134"/>
      <c r="L30" s="134">
        <f t="shared" si="0"/>
        <v>0</v>
      </c>
    </row>
    <row r="31" spans="1:12" s="68" customFormat="1" ht="15" customHeight="1" thickBot="1">
      <c r="A31" s="162" t="s">
        <v>40</v>
      </c>
      <c r="B31" s="67"/>
      <c r="C31" s="69"/>
      <c r="D31" s="283" t="s">
        <v>288</v>
      </c>
      <c r="E31" s="58" t="s">
        <v>181</v>
      </c>
      <c r="F31" s="66"/>
      <c r="G31" s="66"/>
      <c r="H31" s="140"/>
      <c r="I31" s="134">
        <f>351+Javaslat_II!L68</f>
        <v>595</v>
      </c>
      <c r="J31" s="134"/>
      <c r="K31" s="134"/>
      <c r="L31" s="134">
        <f t="shared" si="0"/>
        <v>595</v>
      </c>
    </row>
    <row r="32" spans="1:12" s="68" customFormat="1" ht="15" customHeight="1" thickBot="1">
      <c r="A32" s="162" t="s">
        <v>41</v>
      </c>
      <c r="B32" s="67"/>
      <c r="C32" s="69"/>
      <c r="D32" s="283" t="s">
        <v>289</v>
      </c>
      <c r="E32" s="58" t="s">
        <v>182</v>
      </c>
      <c r="F32" s="66"/>
      <c r="G32" s="66"/>
      <c r="H32" s="140"/>
      <c r="I32" s="134"/>
      <c r="J32" s="134"/>
      <c r="K32" s="134"/>
      <c r="L32" s="134">
        <f t="shared" si="0"/>
        <v>0</v>
      </c>
    </row>
    <row r="33" spans="1:12" s="68" customFormat="1" ht="15" customHeight="1" thickBot="1">
      <c r="A33" s="162" t="s">
        <v>42</v>
      </c>
      <c r="B33" s="67"/>
      <c r="C33" s="69"/>
      <c r="D33" s="283" t="s">
        <v>290</v>
      </c>
      <c r="E33" s="58" t="s">
        <v>291</v>
      </c>
      <c r="F33" s="66"/>
      <c r="G33" s="66"/>
      <c r="H33" s="140"/>
      <c r="I33" s="134"/>
      <c r="J33" s="134"/>
      <c r="K33" s="134"/>
      <c r="L33" s="134">
        <f t="shared" si="0"/>
        <v>0</v>
      </c>
    </row>
    <row r="34" spans="1:12" s="68" customFormat="1" ht="15" customHeight="1" thickBot="1">
      <c r="A34" s="162" t="s">
        <v>43</v>
      </c>
      <c r="B34" s="67"/>
      <c r="C34" s="69"/>
      <c r="D34" s="283" t="s">
        <v>292</v>
      </c>
      <c r="E34" s="58" t="s">
        <v>295</v>
      </c>
      <c r="F34" s="66"/>
      <c r="G34" s="66"/>
      <c r="H34" s="140"/>
      <c r="I34" s="134"/>
      <c r="J34" s="134"/>
      <c r="K34" s="134"/>
      <c r="L34" s="134">
        <f t="shared" si="0"/>
        <v>0</v>
      </c>
    </row>
    <row r="35" spans="1:12" s="68" customFormat="1" ht="15" customHeight="1" thickBot="1">
      <c r="A35" s="162" t="s">
        <v>44</v>
      </c>
      <c r="B35" s="67"/>
      <c r="C35" s="69"/>
      <c r="D35" s="283" t="s">
        <v>293</v>
      </c>
      <c r="E35" s="58" t="s">
        <v>296</v>
      </c>
      <c r="F35" s="66"/>
      <c r="G35" s="66"/>
      <c r="H35" s="140"/>
      <c r="I35" s="134"/>
      <c r="J35" s="134"/>
      <c r="K35" s="134"/>
      <c r="L35" s="134">
        <f t="shared" si="0"/>
        <v>0</v>
      </c>
    </row>
    <row r="36" spans="1:12" s="68" customFormat="1" ht="15" customHeight="1" thickBot="1">
      <c r="A36" s="162" t="s">
        <v>45</v>
      </c>
      <c r="B36" s="67"/>
      <c r="C36" s="69"/>
      <c r="D36" s="283" t="s">
        <v>294</v>
      </c>
      <c r="E36" s="58" t="s">
        <v>183</v>
      </c>
      <c r="F36" s="66"/>
      <c r="G36" s="66"/>
      <c r="H36" s="140"/>
      <c r="I36" s="134">
        <f>Javaslat_I!L104+Javaslat_II!L69</f>
        <v>267</v>
      </c>
      <c r="J36" s="134"/>
      <c r="K36" s="134"/>
      <c r="L36" s="134">
        <f t="shared" si="0"/>
        <v>267</v>
      </c>
    </row>
    <row r="37" spans="1:12" s="87" customFormat="1" ht="15" customHeight="1" thickBot="1">
      <c r="A37" s="162" t="s">
        <v>46</v>
      </c>
      <c r="B37" s="88"/>
      <c r="C37" s="89" t="s">
        <v>297</v>
      </c>
      <c r="D37" s="93" t="s">
        <v>153</v>
      </c>
      <c r="E37" s="94"/>
      <c r="F37" s="91"/>
      <c r="G37" s="91"/>
      <c r="H37" s="141"/>
      <c r="I37" s="92">
        <f>SUM(I38:I42)</f>
        <v>0</v>
      </c>
      <c r="J37" s="92">
        <f>SUM(J38:J42)</f>
        <v>0</v>
      </c>
      <c r="K37" s="135">
        <f>SUM(K38:K42)</f>
        <v>0</v>
      </c>
      <c r="L37" s="150">
        <f t="shared" si="0"/>
        <v>0</v>
      </c>
    </row>
    <row r="38" spans="1:12" s="57" customFormat="1" ht="15" customHeight="1" thickBot="1">
      <c r="A38" s="162" t="s">
        <v>47</v>
      </c>
      <c r="B38" s="55"/>
      <c r="C38" s="71"/>
      <c r="D38" s="282" t="s">
        <v>319</v>
      </c>
      <c r="E38" s="158" t="s">
        <v>329</v>
      </c>
      <c r="F38" s="72"/>
      <c r="G38" s="59"/>
      <c r="H38" s="143"/>
      <c r="I38" s="134"/>
      <c r="J38" s="134"/>
      <c r="K38" s="134"/>
      <c r="L38" s="134">
        <f t="shared" si="0"/>
        <v>0</v>
      </c>
    </row>
    <row r="39" spans="1:12" s="57" customFormat="1" ht="15" customHeight="1" thickBot="1">
      <c r="A39" s="162" t="s">
        <v>48</v>
      </c>
      <c r="B39" s="55"/>
      <c r="C39" s="71"/>
      <c r="D39" s="282" t="s">
        <v>320</v>
      </c>
      <c r="E39" s="158" t="s">
        <v>330</v>
      </c>
      <c r="F39" s="72"/>
      <c r="G39" s="59"/>
      <c r="H39" s="143"/>
      <c r="I39" s="134"/>
      <c r="J39" s="134"/>
      <c r="K39" s="134"/>
      <c r="L39" s="134">
        <f t="shared" si="0"/>
        <v>0</v>
      </c>
    </row>
    <row r="40" spans="1:12" s="57" customFormat="1" ht="15" customHeight="1" thickBot="1">
      <c r="A40" s="162" t="s">
        <v>49</v>
      </c>
      <c r="B40" s="55"/>
      <c r="C40" s="71"/>
      <c r="D40" s="282" t="s">
        <v>321</v>
      </c>
      <c r="E40" s="158" t="s">
        <v>331</v>
      </c>
      <c r="F40" s="72"/>
      <c r="G40" s="59"/>
      <c r="H40" s="143"/>
      <c r="I40" s="134"/>
      <c r="J40" s="134"/>
      <c r="K40" s="134"/>
      <c r="L40" s="134">
        <f t="shared" si="0"/>
        <v>0</v>
      </c>
    </row>
    <row r="41" spans="1:12" s="57" customFormat="1" ht="15" customHeight="1" thickBot="1">
      <c r="A41" s="162" t="s">
        <v>50</v>
      </c>
      <c r="B41" s="55"/>
      <c r="C41" s="71"/>
      <c r="D41" s="282" t="s">
        <v>322</v>
      </c>
      <c r="E41" s="158" t="s">
        <v>186</v>
      </c>
      <c r="F41" s="72"/>
      <c r="G41" s="59"/>
      <c r="H41" s="143"/>
      <c r="I41" s="134"/>
      <c r="J41" s="134"/>
      <c r="K41" s="134"/>
      <c r="L41" s="134">
        <f t="shared" si="0"/>
        <v>0</v>
      </c>
    </row>
    <row r="42" spans="1:12" s="57" customFormat="1" ht="15" customHeight="1" thickBot="1">
      <c r="A42" s="162" t="s">
        <v>51</v>
      </c>
      <c r="B42" s="55"/>
      <c r="C42" s="71"/>
      <c r="D42" s="56" t="s">
        <v>323</v>
      </c>
      <c r="E42" s="58" t="s">
        <v>187</v>
      </c>
      <c r="F42" s="72"/>
      <c r="G42" s="59"/>
      <c r="H42" s="143"/>
      <c r="I42" s="134"/>
      <c r="J42" s="134"/>
      <c r="K42" s="134"/>
      <c r="L42" s="134">
        <f t="shared" si="0"/>
        <v>0</v>
      </c>
    </row>
    <row r="43" spans="1:12" s="87" customFormat="1" ht="15" customHeight="1" thickBot="1">
      <c r="A43" s="162" t="s">
        <v>52</v>
      </c>
      <c r="B43" s="83" t="s">
        <v>83</v>
      </c>
      <c r="C43" s="84" t="s">
        <v>307</v>
      </c>
      <c r="D43" s="84"/>
      <c r="E43" s="84"/>
      <c r="F43" s="84"/>
      <c r="G43" s="84"/>
      <c r="H43" s="144"/>
      <c r="I43" s="86">
        <f>SUM(I44,I50,I56)</f>
        <v>0</v>
      </c>
      <c r="J43" s="86">
        <f>SUM(J44,J50,J56)</f>
        <v>0</v>
      </c>
      <c r="K43" s="132">
        <f>SUM(K44,K50,K56)</f>
        <v>0</v>
      </c>
      <c r="L43" s="148">
        <f t="shared" si="0"/>
        <v>0</v>
      </c>
    </row>
    <row r="44" spans="1:12" s="87" customFormat="1" ht="15" customHeight="1" thickBot="1">
      <c r="A44" s="162" t="s">
        <v>53</v>
      </c>
      <c r="B44" s="88"/>
      <c r="C44" s="96" t="s">
        <v>298</v>
      </c>
      <c r="D44" s="98" t="s">
        <v>154</v>
      </c>
      <c r="E44" s="93"/>
      <c r="F44" s="94"/>
      <c r="G44" s="94"/>
      <c r="H44" s="139"/>
      <c r="I44" s="95">
        <f>SUM(I45:I49)</f>
        <v>0</v>
      </c>
      <c r="J44" s="95">
        <f>SUM(J45:J49)</f>
        <v>0</v>
      </c>
      <c r="K44" s="133">
        <f>SUM(K45:K49)</f>
        <v>0</v>
      </c>
      <c r="L44" s="149">
        <f t="shared" si="0"/>
        <v>0</v>
      </c>
    </row>
    <row r="45" spans="1:12" s="68" customFormat="1" ht="15" customHeight="1" thickBot="1">
      <c r="A45" s="162" t="s">
        <v>54</v>
      </c>
      <c r="B45" s="67"/>
      <c r="C45" s="69"/>
      <c r="D45" s="282" t="s">
        <v>301</v>
      </c>
      <c r="E45" s="66" t="s">
        <v>302</v>
      </c>
      <c r="F45" s="66"/>
      <c r="G45" s="66"/>
      <c r="H45" s="140"/>
      <c r="I45" s="134"/>
      <c r="J45" s="134"/>
      <c r="K45" s="134"/>
      <c r="L45" s="134">
        <f t="shared" si="0"/>
        <v>0</v>
      </c>
    </row>
    <row r="46" spans="1:12" s="68" customFormat="1" ht="15" customHeight="1" thickBot="1">
      <c r="A46" s="162" t="s">
        <v>55</v>
      </c>
      <c r="B46" s="67"/>
      <c r="C46" s="69"/>
      <c r="D46" s="282" t="s">
        <v>304</v>
      </c>
      <c r="E46" s="158" t="s">
        <v>308</v>
      </c>
      <c r="F46" s="66"/>
      <c r="G46" s="66"/>
      <c r="H46" s="140"/>
      <c r="I46" s="134"/>
      <c r="J46" s="134"/>
      <c r="K46" s="134"/>
      <c r="L46" s="134">
        <f t="shared" si="0"/>
        <v>0</v>
      </c>
    </row>
    <row r="47" spans="1:12" s="68" customFormat="1" ht="15" customHeight="1" thickBot="1">
      <c r="A47" s="162" t="s">
        <v>56</v>
      </c>
      <c r="B47" s="67"/>
      <c r="C47" s="69"/>
      <c r="D47" s="282" t="s">
        <v>305</v>
      </c>
      <c r="E47" s="158" t="s">
        <v>309</v>
      </c>
      <c r="F47" s="66"/>
      <c r="G47" s="66"/>
      <c r="H47" s="140"/>
      <c r="I47" s="134"/>
      <c r="J47" s="134"/>
      <c r="K47" s="134"/>
      <c r="L47" s="134">
        <f t="shared" si="0"/>
        <v>0</v>
      </c>
    </row>
    <row r="48" spans="1:12" s="68" customFormat="1" ht="15" customHeight="1" thickBot="1">
      <c r="A48" s="162" t="s">
        <v>57</v>
      </c>
      <c r="B48" s="67"/>
      <c r="C48" s="69"/>
      <c r="D48" s="282" t="s">
        <v>306</v>
      </c>
      <c r="E48" s="158" t="s">
        <v>310</v>
      </c>
      <c r="F48" s="66"/>
      <c r="G48" s="66"/>
      <c r="H48" s="140"/>
      <c r="I48" s="134"/>
      <c r="J48" s="134"/>
      <c r="K48" s="134"/>
      <c r="L48" s="134">
        <f t="shared" si="0"/>
        <v>0</v>
      </c>
    </row>
    <row r="49" spans="1:12" s="68" customFormat="1" ht="15" customHeight="1" thickBot="1">
      <c r="A49" s="162" t="s">
        <v>58</v>
      </c>
      <c r="B49" s="67"/>
      <c r="C49" s="56"/>
      <c r="D49" s="282" t="s">
        <v>303</v>
      </c>
      <c r="E49" s="66" t="s">
        <v>170</v>
      </c>
      <c r="F49" s="70"/>
      <c r="G49" s="70"/>
      <c r="H49" s="140"/>
      <c r="I49" s="134"/>
      <c r="J49" s="134"/>
      <c r="K49" s="134"/>
      <c r="L49" s="134">
        <f t="shared" si="0"/>
        <v>0</v>
      </c>
    </row>
    <row r="50" spans="1:12" s="87" customFormat="1" ht="15" customHeight="1" thickBot="1">
      <c r="A50" s="162" t="s">
        <v>59</v>
      </c>
      <c r="B50" s="88"/>
      <c r="C50" s="96" t="s">
        <v>299</v>
      </c>
      <c r="D50" s="97" t="s">
        <v>84</v>
      </c>
      <c r="E50" s="90"/>
      <c r="F50" s="91"/>
      <c r="G50" s="91"/>
      <c r="H50" s="141"/>
      <c r="I50" s="92">
        <f>SUM(I51:I55)</f>
        <v>0</v>
      </c>
      <c r="J50" s="92">
        <f>SUM(J51:J55)</f>
        <v>0</v>
      </c>
      <c r="K50" s="135">
        <f>SUM(K51:K55)</f>
        <v>0</v>
      </c>
      <c r="L50" s="150">
        <f t="shared" si="0"/>
        <v>0</v>
      </c>
    </row>
    <row r="51" spans="1:12" s="68" customFormat="1" ht="15" customHeight="1" thickBot="1">
      <c r="A51" s="162" t="s">
        <v>60</v>
      </c>
      <c r="B51" s="67"/>
      <c r="C51" s="69"/>
      <c r="D51" s="282" t="s">
        <v>311</v>
      </c>
      <c r="E51" s="66" t="s">
        <v>316</v>
      </c>
      <c r="F51" s="66"/>
      <c r="G51" s="66"/>
      <c r="H51" s="140"/>
      <c r="I51" s="134"/>
      <c r="J51" s="134"/>
      <c r="K51" s="134"/>
      <c r="L51" s="134">
        <f t="shared" si="0"/>
        <v>0</v>
      </c>
    </row>
    <row r="52" spans="1:12" s="68" customFormat="1" ht="15" customHeight="1" thickBot="1">
      <c r="A52" s="162" t="s">
        <v>61</v>
      </c>
      <c r="B52" s="67"/>
      <c r="C52" s="69"/>
      <c r="D52" s="282" t="s">
        <v>312</v>
      </c>
      <c r="E52" s="66" t="s">
        <v>184</v>
      </c>
      <c r="F52" s="66"/>
      <c r="G52" s="66"/>
      <c r="H52" s="140"/>
      <c r="I52" s="134"/>
      <c r="J52" s="134"/>
      <c r="K52" s="134"/>
      <c r="L52" s="134">
        <f t="shared" si="0"/>
        <v>0</v>
      </c>
    </row>
    <row r="53" spans="1:12" s="68" customFormat="1" ht="15" customHeight="1" thickBot="1">
      <c r="A53" s="162" t="s">
        <v>62</v>
      </c>
      <c r="B53" s="67"/>
      <c r="C53" s="69"/>
      <c r="D53" s="282" t="s">
        <v>313</v>
      </c>
      <c r="E53" s="66" t="s">
        <v>185</v>
      </c>
      <c r="F53" s="66"/>
      <c r="G53" s="66"/>
      <c r="H53" s="140"/>
      <c r="I53" s="134"/>
      <c r="J53" s="134"/>
      <c r="K53" s="134"/>
      <c r="L53" s="134">
        <f t="shared" si="0"/>
        <v>0</v>
      </c>
    </row>
    <row r="54" spans="1:12" s="68" customFormat="1" ht="15" customHeight="1" thickBot="1">
      <c r="A54" s="162" t="s">
        <v>63</v>
      </c>
      <c r="B54" s="67"/>
      <c r="C54" s="69"/>
      <c r="D54" s="282" t="s">
        <v>314</v>
      </c>
      <c r="E54" s="66" t="s">
        <v>317</v>
      </c>
      <c r="F54" s="66"/>
      <c r="G54" s="66"/>
      <c r="H54" s="140"/>
      <c r="I54" s="134"/>
      <c r="J54" s="134"/>
      <c r="K54" s="134"/>
      <c r="L54" s="134">
        <f t="shared" si="0"/>
        <v>0</v>
      </c>
    </row>
    <row r="55" spans="1:12" s="68" customFormat="1" ht="15" customHeight="1" thickBot="1">
      <c r="A55" s="162" t="s">
        <v>64</v>
      </c>
      <c r="B55" s="67"/>
      <c r="C55" s="69"/>
      <c r="D55" s="282" t="s">
        <v>315</v>
      </c>
      <c r="E55" s="66" t="s">
        <v>318</v>
      </c>
      <c r="F55" s="58"/>
      <c r="G55" s="58"/>
      <c r="H55" s="73"/>
      <c r="I55" s="134"/>
      <c r="J55" s="134"/>
      <c r="K55" s="134"/>
      <c r="L55" s="134">
        <f t="shared" si="0"/>
        <v>0</v>
      </c>
    </row>
    <row r="56" spans="1:12" s="87" customFormat="1" ht="15" customHeight="1" thickBot="1">
      <c r="A56" s="162" t="s">
        <v>65</v>
      </c>
      <c r="B56" s="88"/>
      <c r="C56" s="96" t="s">
        <v>300</v>
      </c>
      <c r="D56" s="93" t="s">
        <v>155</v>
      </c>
      <c r="E56" s="99"/>
      <c r="F56" s="94"/>
      <c r="G56" s="94"/>
      <c r="H56" s="139"/>
      <c r="I56" s="95">
        <f>SUM(I61)</f>
        <v>0</v>
      </c>
      <c r="J56" s="95">
        <f>SUM(J61)</f>
        <v>0</v>
      </c>
      <c r="K56" s="133">
        <f>SUM(K61)</f>
        <v>0</v>
      </c>
      <c r="L56" s="149">
        <f t="shared" si="0"/>
        <v>0</v>
      </c>
    </row>
    <row r="57" spans="1:12" s="87" customFormat="1" ht="15" customHeight="1" thickBot="1">
      <c r="A57" s="162" t="s">
        <v>66</v>
      </c>
      <c r="B57" s="88"/>
      <c r="C57" s="96"/>
      <c r="D57" s="282" t="s">
        <v>324</v>
      </c>
      <c r="E57" s="158" t="s">
        <v>332</v>
      </c>
      <c r="F57" s="94"/>
      <c r="G57" s="94"/>
      <c r="H57" s="139"/>
      <c r="I57" s="133"/>
      <c r="J57" s="133"/>
      <c r="K57" s="133"/>
      <c r="L57" s="149">
        <f t="shared" si="0"/>
        <v>0</v>
      </c>
    </row>
    <row r="58" spans="1:12" s="87" customFormat="1" ht="15" customHeight="1" thickBot="1">
      <c r="A58" s="162" t="s">
        <v>67</v>
      </c>
      <c r="B58" s="88"/>
      <c r="C58" s="96"/>
      <c r="D58" s="282" t="s">
        <v>325</v>
      </c>
      <c r="E58" s="158" t="s">
        <v>333</v>
      </c>
      <c r="F58" s="94"/>
      <c r="G58" s="94"/>
      <c r="H58" s="139"/>
      <c r="I58" s="133"/>
      <c r="J58" s="133"/>
      <c r="K58" s="133"/>
      <c r="L58" s="149">
        <f t="shared" si="0"/>
        <v>0</v>
      </c>
    </row>
    <row r="59" spans="1:12" s="87" customFormat="1" ht="15" customHeight="1" thickBot="1">
      <c r="A59" s="162" t="s">
        <v>69</v>
      </c>
      <c r="B59" s="88"/>
      <c r="C59" s="96"/>
      <c r="D59" s="282" t="s">
        <v>326</v>
      </c>
      <c r="E59" s="158" t="s">
        <v>334</v>
      </c>
      <c r="F59" s="94"/>
      <c r="G59" s="94"/>
      <c r="H59" s="139"/>
      <c r="I59" s="133"/>
      <c r="J59" s="133"/>
      <c r="K59" s="133"/>
      <c r="L59" s="149">
        <f t="shared" si="0"/>
        <v>0</v>
      </c>
    </row>
    <row r="60" spans="1:12" s="87" customFormat="1" ht="15" customHeight="1" thickBot="1">
      <c r="A60" s="162" t="s">
        <v>70</v>
      </c>
      <c r="B60" s="88"/>
      <c r="C60" s="96"/>
      <c r="D60" s="282" t="s">
        <v>327</v>
      </c>
      <c r="E60" s="158" t="s">
        <v>224</v>
      </c>
      <c r="F60" s="94"/>
      <c r="G60" s="94"/>
      <c r="H60" s="139"/>
      <c r="I60" s="133"/>
      <c r="J60" s="133"/>
      <c r="K60" s="133"/>
      <c r="L60" s="149">
        <f t="shared" si="0"/>
        <v>0</v>
      </c>
    </row>
    <row r="61" spans="1:12" s="68" customFormat="1" ht="15" customHeight="1" thickBot="1">
      <c r="A61" s="162" t="s">
        <v>97</v>
      </c>
      <c r="B61" s="67"/>
      <c r="C61" s="69"/>
      <c r="D61" s="56" t="s">
        <v>328</v>
      </c>
      <c r="E61" s="58" t="s">
        <v>335</v>
      </c>
      <c r="F61" s="58"/>
      <c r="G61" s="58"/>
      <c r="H61" s="73"/>
      <c r="I61" s="136"/>
      <c r="J61" s="136"/>
      <c r="K61" s="136"/>
      <c r="L61" s="136">
        <f t="shared" si="0"/>
        <v>0</v>
      </c>
    </row>
    <row r="62" spans="1:12" s="87" customFormat="1" ht="30" customHeight="1" thickBot="1">
      <c r="A62" s="162" t="s">
        <v>98</v>
      </c>
      <c r="B62" s="397" t="s">
        <v>466</v>
      </c>
      <c r="C62" s="398"/>
      <c r="D62" s="398"/>
      <c r="E62" s="398"/>
      <c r="F62" s="398"/>
      <c r="G62" s="398"/>
      <c r="H62" s="398"/>
      <c r="I62" s="100">
        <f>SUM(I7,I43)</f>
        <v>25606</v>
      </c>
      <c r="J62" s="100">
        <f>SUM(J7,J43)</f>
        <v>0</v>
      </c>
      <c r="K62" s="137">
        <f>SUM(K7,K43)</f>
        <v>0</v>
      </c>
      <c r="L62" s="151">
        <f t="shared" si="0"/>
        <v>25606</v>
      </c>
    </row>
    <row r="63" spans="1:12" s="102" customFormat="1" ht="15" customHeight="1" thickBot="1">
      <c r="A63" s="162" t="s">
        <v>99</v>
      </c>
      <c r="B63" s="83" t="s">
        <v>85</v>
      </c>
      <c r="C63" s="399" t="s">
        <v>336</v>
      </c>
      <c r="D63" s="399"/>
      <c r="E63" s="399"/>
      <c r="F63" s="399"/>
      <c r="G63" s="399"/>
      <c r="H63" s="400"/>
      <c r="I63" s="86">
        <f>SUM(I64,I69,I70)</f>
        <v>59643</v>
      </c>
      <c r="J63" s="86">
        <f>SUM(J64,J69,J70)</f>
        <v>0</v>
      </c>
      <c r="K63" s="132">
        <f>SUM(K64,K69,K70)</f>
        <v>0</v>
      </c>
      <c r="L63" s="148">
        <f t="shared" si="0"/>
        <v>59643</v>
      </c>
    </row>
    <row r="64" spans="1:12" s="102" customFormat="1" ht="15" customHeight="1" thickBot="1">
      <c r="A64" s="162" t="s">
        <v>100</v>
      </c>
      <c r="B64" s="101"/>
      <c r="C64" s="89" t="s">
        <v>337</v>
      </c>
      <c r="D64" s="90" t="s">
        <v>338</v>
      </c>
      <c r="E64" s="90"/>
      <c r="F64" s="90"/>
      <c r="G64" s="90"/>
      <c r="H64" s="145"/>
      <c r="I64" s="92">
        <f>SUM(I65:I68)</f>
        <v>59643</v>
      </c>
      <c r="J64" s="92">
        <f>SUM(J65:J68)</f>
        <v>0</v>
      </c>
      <c r="K64" s="92">
        <f>SUM(K65:K68)</f>
        <v>0</v>
      </c>
      <c r="L64" s="150">
        <f t="shared" si="0"/>
        <v>59643</v>
      </c>
    </row>
    <row r="65" spans="1:12" s="68" customFormat="1" ht="15" customHeight="1" thickBot="1">
      <c r="A65" s="162" t="s">
        <v>101</v>
      </c>
      <c r="B65" s="67"/>
      <c r="C65" s="56"/>
      <c r="D65" s="283" t="s">
        <v>339</v>
      </c>
      <c r="E65" s="66" t="s">
        <v>349</v>
      </c>
      <c r="F65" s="66"/>
      <c r="G65" s="66"/>
      <c r="H65" s="140"/>
      <c r="I65" s="134"/>
      <c r="J65" s="134"/>
      <c r="K65" s="134"/>
      <c r="L65" s="134">
        <f t="shared" si="0"/>
        <v>0</v>
      </c>
    </row>
    <row r="66" spans="1:12" s="68" customFormat="1" ht="15" customHeight="1" thickBot="1">
      <c r="A66" s="162" t="s">
        <v>102</v>
      </c>
      <c r="B66" s="67"/>
      <c r="C66" s="56"/>
      <c r="D66" s="283" t="s">
        <v>340</v>
      </c>
      <c r="E66" s="66" t="s">
        <v>157</v>
      </c>
      <c r="F66" s="66"/>
      <c r="G66" s="66"/>
      <c r="H66" s="140"/>
      <c r="I66" s="134">
        <f>2000+Javaslat_I!L101</f>
        <v>2385</v>
      </c>
      <c r="J66" s="134"/>
      <c r="K66" s="134"/>
      <c r="L66" s="134">
        <f t="shared" si="0"/>
        <v>2385</v>
      </c>
    </row>
    <row r="67" spans="1:12" s="68" customFormat="1" ht="15" customHeight="1" thickBot="1">
      <c r="A67" s="162" t="s">
        <v>103</v>
      </c>
      <c r="B67" s="67"/>
      <c r="C67" s="56"/>
      <c r="D67" s="283" t="s">
        <v>341</v>
      </c>
      <c r="E67" s="66" t="s">
        <v>249</v>
      </c>
      <c r="F67" s="66"/>
      <c r="G67" s="66"/>
      <c r="H67" s="140"/>
      <c r="I67" s="134"/>
      <c r="J67" s="134"/>
      <c r="K67" s="134"/>
      <c r="L67" s="134">
        <f t="shared" si="0"/>
        <v>0</v>
      </c>
    </row>
    <row r="68" spans="1:12" s="68" customFormat="1" ht="15" customHeight="1" thickBot="1">
      <c r="A68" s="266" t="s">
        <v>104</v>
      </c>
      <c r="B68" s="267"/>
      <c r="C68" s="268"/>
      <c r="D68" s="284" t="s">
        <v>342</v>
      </c>
      <c r="E68" s="269" t="s">
        <v>350</v>
      </c>
      <c r="F68" s="269"/>
      <c r="G68" s="269"/>
      <c r="H68" s="270"/>
      <c r="I68" s="271">
        <f>L104-I62-I66</f>
        <v>57258</v>
      </c>
      <c r="J68" s="271">
        <f>J104-J62-J66</f>
        <v>0</v>
      </c>
      <c r="K68" s="271">
        <f>K104-K62-K66</f>
        <v>0</v>
      </c>
      <c r="L68" s="271">
        <f t="shared" si="0"/>
        <v>57258</v>
      </c>
    </row>
    <row r="69" spans="1:12" s="87" customFormat="1" ht="15" customHeight="1" thickBot="1">
      <c r="A69" s="162" t="s">
        <v>105</v>
      </c>
      <c r="B69" s="88"/>
      <c r="C69" s="89" t="s">
        <v>344</v>
      </c>
      <c r="D69" s="90" t="s">
        <v>343</v>
      </c>
      <c r="E69" s="90"/>
      <c r="F69" s="90"/>
      <c r="G69" s="90"/>
      <c r="H69" s="139"/>
      <c r="I69" s="92"/>
      <c r="J69" s="92"/>
      <c r="K69" s="135"/>
      <c r="L69" s="150">
        <f t="shared" si="0"/>
        <v>0</v>
      </c>
    </row>
    <row r="70" spans="1:12" s="254" customFormat="1" ht="15" customHeight="1" thickBot="1">
      <c r="A70" s="162" t="s">
        <v>106</v>
      </c>
      <c r="B70" s="248"/>
      <c r="C70" s="249" t="s">
        <v>345</v>
      </c>
      <c r="D70" s="260" t="s">
        <v>347</v>
      </c>
      <c r="E70" s="261"/>
      <c r="F70" s="261"/>
      <c r="G70" s="261"/>
      <c r="H70" s="262"/>
      <c r="I70" s="263"/>
      <c r="J70" s="263"/>
      <c r="K70" s="263"/>
      <c r="L70" s="264">
        <f t="shared" si="0"/>
        <v>0</v>
      </c>
    </row>
    <row r="71" spans="1:12" s="254" customFormat="1" ht="15" customHeight="1" thickBot="1">
      <c r="A71" s="162" t="s">
        <v>107</v>
      </c>
      <c r="B71" s="248"/>
      <c r="C71" s="249" t="s">
        <v>346</v>
      </c>
      <c r="D71" s="250" t="s">
        <v>348</v>
      </c>
      <c r="E71" s="251"/>
      <c r="F71" s="251"/>
      <c r="G71" s="251"/>
      <c r="H71" s="253"/>
      <c r="I71" s="252"/>
      <c r="J71" s="252"/>
      <c r="K71" s="252"/>
      <c r="L71" s="265">
        <f t="shared" si="0"/>
        <v>0</v>
      </c>
    </row>
    <row r="72" spans="1:12" s="87" customFormat="1" ht="30" customHeight="1" thickBot="1">
      <c r="A72" s="162" t="s">
        <v>108</v>
      </c>
      <c r="B72" s="404" t="s">
        <v>467</v>
      </c>
      <c r="C72" s="405"/>
      <c r="D72" s="405"/>
      <c r="E72" s="405"/>
      <c r="F72" s="405"/>
      <c r="G72" s="405"/>
      <c r="H72" s="405"/>
      <c r="I72" s="100">
        <f>SUM(I62,I63)</f>
        <v>85249</v>
      </c>
      <c r="J72" s="100">
        <f>SUM(J62,J63)</f>
        <v>0</v>
      </c>
      <c r="K72" s="100">
        <f>SUM(K62,K63)</f>
        <v>0</v>
      </c>
      <c r="L72" s="100">
        <f>SUM(I72:K72)</f>
        <v>85249</v>
      </c>
    </row>
    <row r="73" spans="1:12" s="38" customFormat="1" ht="15" customHeight="1" thickBot="1">
      <c r="A73" s="162" t="s">
        <v>109</v>
      </c>
      <c r="B73" s="74"/>
      <c r="C73" s="74"/>
      <c r="D73" s="74"/>
      <c r="E73" s="74"/>
      <c r="F73" s="74"/>
      <c r="G73" s="74"/>
      <c r="H73" s="74"/>
      <c r="I73" s="74"/>
      <c r="J73" s="74"/>
      <c r="K73" s="74"/>
      <c r="L73" s="74"/>
    </row>
    <row r="74" spans="1:12" ht="124.5" customHeight="1" thickBot="1">
      <c r="A74" s="162" t="s">
        <v>110</v>
      </c>
      <c r="B74" s="392" t="s">
        <v>88</v>
      </c>
      <c r="C74" s="393"/>
      <c r="D74" s="393"/>
      <c r="E74" s="393"/>
      <c r="F74" s="393"/>
      <c r="G74" s="393"/>
      <c r="H74" s="394"/>
      <c r="I74" s="39" t="s">
        <v>257</v>
      </c>
      <c r="J74" s="39" t="s">
        <v>258</v>
      </c>
      <c r="K74" s="39" t="s">
        <v>384</v>
      </c>
      <c r="L74" s="64" t="s">
        <v>465</v>
      </c>
    </row>
    <row r="75" spans="1:12" s="107" customFormat="1" ht="16.5" thickBot="1">
      <c r="A75" s="162" t="s">
        <v>111</v>
      </c>
      <c r="B75" s="104" t="s">
        <v>80</v>
      </c>
      <c r="C75" s="105" t="s">
        <v>351</v>
      </c>
      <c r="D75" s="105"/>
      <c r="E75" s="105"/>
      <c r="F75" s="105"/>
      <c r="G75" s="105"/>
      <c r="H75" s="105"/>
      <c r="I75" s="106">
        <f>SUM(I76:I80)</f>
        <v>82253</v>
      </c>
      <c r="J75" s="106">
        <f>SUM(J76:J80)</f>
        <v>0</v>
      </c>
      <c r="K75" s="106">
        <f>SUM(K76:K80)</f>
        <v>0</v>
      </c>
      <c r="L75" s="106">
        <f>SUM(I75:K75)</f>
        <v>82253</v>
      </c>
    </row>
    <row r="76" spans="1:12" s="107" customFormat="1" ht="16.5" thickBot="1">
      <c r="A76" s="162" t="s">
        <v>112</v>
      </c>
      <c r="B76" s="108"/>
      <c r="C76" s="109" t="s">
        <v>352</v>
      </c>
      <c r="D76" s="110" t="s">
        <v>86</v>
      </c>
      <c r="E76" s="110"/>
      <c r="F76" s="110"/>
      <c r="G76" s="110"/>
      <c r="H76" s="111"/>
      <c r="I76" s="112">
        <v>19901</v>
      </c>
      <c r="J76" s="112"/>
      <c r="K76" s="112"/>
      <c r="L76" s="112">
        <f aca="true" t="shared" si="1" ref="L76:L104">SUM(I76:K76)</f>
        <v>19901</v>
      </c>
    </row>
    <row r="77" spans="1:12" s="107" customFormat="1" ht="16.5" thickBot="1">
      <c r="A77" s="162" t="s">
        <v>113</v>
      </c>
      <c r="B77" s="108"/>
      <c r="C77" s="109" t="s">
        <v>353</v>
      </c>
      <c r="D77" s="113" t="s">
        <v>158</v>
      </c>
      <c r="E77" s="114"/>
      <c r="F77" s="113"/>
      <c r="G77" s="113"/>
      <c r="H77" s="115"/>
      <c r="I77" s="116">
        <v>2703</v>
      </c>
      <c r="J77" s="116"/>
      <c r="K77" s="116"/>
      <c r="L77" s="116">
        <f t="shared" si="1"/>
        <v>2703</v>
      </c>
    </row>
    <row r="78" spans="1:12" s="107" customFormat="1" ht="16.5" thickBot="1">
      <c r="A78" s="162" t="s">
        <v>114</v>
      </c>
      <c r="B78" s="108"/>
      <c r="C78" s="109" t="s">
        <v>353</v>
      </c>
      <c r="D78" s="113" t="s">
        <v>159</v>
      </c>
      <c r="E78" s="114"/>
      <c r="F78" s="113"/>
      <c r="G78" s="113"/>
      <c r="H78" s="115"/>
      <c r="I78" s="116">
        <f>53696+Javaslat_I!N108+Javaslat_II!N72</f>
        <v>56323</v>
      </c>
      <c r="J78" s="116"/>
      <c r="K78" s="116"/>
      <c r="L78" s="116">
        <f t="shared" si="1"/>
        <v>56323</v>
      </c>
    </row>
    <row r="79" spans="1:12" s="107" customFormat="1" ht="16.5" thickBot="1">
      <c r="A79" s="162" t="s">
        <v>115</v>
      </c>
      <c r="B79" s="108"/>
      <c r="C79" s="109" t="s">
        <v>354</v>
      </c>
      <c r="D79" s="117" t="s">
        <v>166</v>
      </c>
      <c r="E79" s="118"/>
      <c r="F79" s="118"/>
      <c r="G79" s="117"/>
      <c r="H79" s="119"/>
      <c r="I79" s="128"/>
      <c r="J79" s="128"/>
      <c r="K79" s="128"/>
      <c r="L79" s="128">
        <f t="shared" si="1"/>
        <v>0</v>
      </c>
    </row>
    <row r="80" spans="1:12" s="107" customFormat="1" ht="16.5" thickBot="1">
      <c r="A80" s="162" t="s">
        <v>116</v>
      </c>
      <c r="B80" s="108"/>
      <c r="C80" s="109" t="s">
        <v>355</v>
      </c>
      <c r="D80" s="113" t="s">
        <v>160</v>
      </c>
      <c r="E80" s="114"/>
      <c r="F80" s="113"/>
      <c r="G80" s="113"/>
      <c r="H80" s="115"/>
      <c r="I80" s="116">
        <f>SUM(I81:I86)</f>
        <v>3326</v>
      </c>
      <c r="J80" s="116">
        <f>SUM(J81:J86)</f>
        <v>0</v>
      </c>
      <c r="K80" s="116">
        <f>SUM(K81:K86)</f>
        <v>0</v>
      </c>
      <c r="L80" s="116">
        <f t="shared" si="1"/>
        <v>3326</v>
      </c>
    </row>
    <row r="81" spans="1:12" s="161" customFormat="1" ht="15.75" thickBot="1">
      <c r="A81" s="162" t="s">
        <v>117</v>
      </c>
      <c r="B81" s="75"/>
      <c r="C81" s="76"/>
      <c r="D81" s="77" t="s">
        <v>356</v>
      </c>
      <c r="E81" s="78" t="s">
        <v>195</v>
      </c>
      <c r="F81" s="78"/>
      <c r="G81" s="78"/>
      <c r="H81" s="79"/>
      <c r="I81" s="61">
        <v>2000</v>
      </c>
      <c r="J81" s="61"/>
      <c r="K81" s="61"/>
      <c r="L81" s="330">
        <f t="shared" si="1"/>
        <v>2000</v>
      </c>
    </row>
    <row r="82" spans="1:12" s="161" customFormat="1" ht="15.75" thickBot="1">
      <c r="A82" s="162" t="s">
        <v>118</v>
      </c>
      <c r="B82" s="75"/>
      <c r="C82" s="76"/>
      <c r="D82" s="77" t="s">
        <v>357</v>
      </c>
      <c r="E82" s="78" t="s">
        <v>189</v>
      </c>
      <c r="F82" s="78"/>
      <c r="G82" s="78"/>
      <c r="H82" s="79"/>
      <c r="I82" s="61">
        <v>1326</v>
      </c>
      <c r="J82" s="61"/>
      <c r="K82" s="61"/>
      <c r="L82" s="330">
        <f t="shared" si="1"/>
        <v>1326</v>
      </c>
    </row>
    <row r="83" spans="1:12" s="161" customFormat="1" ht="15.75" thickBot="1">
      <c r="A83" s="162" t="s">
        <v>119</v>
      </c>
      <c r="B83" s="75"/>
      <c r="C83" s="76"/>
      <c r="D83" s="77" t="s">
        <v>358</v>
      </c>
      <c r="E83" s="78" t="s">
        <v>188</v>
      </c>
      <c r="F83" s="43"/>
      <c r="G83" s="78"/>
      <c r="H83" s="79"/>
      <c r="I83" s="61"/>
      <c r="J83" s="61"/>
      <c r="K83" s="61"/>
      <c r="L83" s="330">
        <f t="shared" si="1"/>
        <v>0</v>
      </c>
    </row>
    <row r="84" spans="1:12" s="161" customFormat="1" ht="15.75" thickBot="1">
      <c r="A84" s="162" t="s">
        <v>120</v>
      </c>
      <c r="B84" s="75"/>
      <c r="C84" s="76"/>
      <c r="D84" s="77" t="s">
        <v>359</v>
      </c>
      <c r="E84" s="80" t="s">
        <v>191</v>
      </c>
      <c r="F84" s="60"/>
      <c r="G84" s="80"/>
      <c r="H84" s="81"/>
      <c r="I84" s="62"/>
      <c r="J84" s="62"/>
      <c r="K84" s="62"/>
      <c r="L84" s="331">
        <f t="shared" si="1"/>
        <v>0</v>
      </c>
    </row>
    <row r="85" spans="1:12" s="161" customFormat="1" ht="15.75" thickBot="1">
      <c r="A85" s="162" t="s">
        <v>121</v>
      </c>
      <c r="B85" s="75"/>
      <c r="C85" s="76"/>
      <c r="D85" s="77" t="s">
        <v>360</v>
      </c>
      <c r="E85" s="78" t="s">
        <v>190</v>
      </c>
      <c r="F85" s="43"/>
      <c r="G85" s="78"/>
      <c r="H85" s="79"/>
      <c r="I85" s="61"/>
      <c r="J85" s="61"/>
      <c r="K85" s="61"/>
      <c r="L85" s="330">
        <f t="shared" si="1"/>
        <v>0</v>
      </c>
    </row>
    <row r="86" spans="1:12" s="161" customFormat="1" ht="15.75" thickBot="1">
      <c r="A86" s="162" t="s">
        <v>122</v>
      </c>
      <c r="B86" s="75"/>
      <c r="C86" s="76"/>
      <c r="D86" s="77" t="s">
        <v>361</v>
      </c>
      <c r="E86" s="78" t="s">
        <v>87</v>
      </c>
      <c r="F86" s="43"/>
      <c r="G86" s="78"/>
      <c r="H86" s="79"/>
      <c r="I86" s="61"/>
      <c r="J86" s="61"/>
      <c r="K86" s="61"/>
      <c r="L86" s="330">
        <f t="shared" si="1"/>
        <v>0</v>
      </c>
    </row>
    <row r="87" spans="1:12" s="107" customFormat="1" ht="16.5" thickBot="1">
      <c r="A87" s="162" t="s">
        <v>123</v>
      </c>
      <c r="B87" s="104" t="s">
        <v>83</v>
      </c>
      <c r="C87" s="105" t="s">
        <v>363</v>
      </c>
      <c r="D87" s="120"/>
      <c r="E87" s="120"/>
      <c r="F87" s="105"/>
      <c r="G87" s="105"/>
      <c r="H87" s="105"/>
      <c r="I87" s="106">
        <f>SUM(I88:I90)</f>
        <v>2996</v>
      </c>
      <c r="J87" s="106">
        <f>SUM(J88:J90)</f>
        <v>0</v>
      </c>
      <c r="K87" s="106">
        <f>SUM(K88:K90)</f>
        <v>0</v>
      </c>
      <c r="L87" s="106">
        <f t="shared" si="1"/>
        <v>2996</v>
      </c>
    </row>
    <row r="88" spans="1:12" s="107" customFormat="1" ht="16.5" thickBot="1">
      <c r="A88" s="162" t="s">
        <v>124</v>
      </c>
      <c r="B88" s="108"/>
      <c r="C88" s="109" t="s">
        <v>364</v>
      </c>
      <c r="D88" s="110" t="s">
        <v>142</v>
      </c>
      <c r="E88" s="110"/>
      <c r="F88" s="110"/>
      <c r="G88" s="110"/>
      <c r="H88" s="111"/>
      <c r="I88" s="112">
        <f>1715+Javaslat_I!N111+Javaslat_II!N77</f>
        <v>2996</v>
      </c>
      <c r="J88" s="112"/>
      <c r="K88" s="112"/>
      <c r="L88" s="112">
        <f t="shared" si="1"/>
        <v>2996</v>
      </c>
    </row>
    <row r="89" spans="1:12" s="107" customFormat="1" ht="16.5" thickBot="1">
      <c r="A89" s="162" t="s">
        <v>125</v>
      </c>
      <c r="B89" s="108"/>
      <c r="C89" s="109" t="s">
        <v>365</v>
      </c>
      <c r="D89" s="113" t="s">
        <v>95</v>
      </c>
      <c r="E89" s="113"/>
      <c r="F89" s="113"/>
      <c r="G89" s="113"/>
      <c r="H89" s="115"/>
      <c r="I89" s="116"/>
      <c r="J89" s="116"/>
      <c r="K89" s="116"/>
      <c r="L89" s="116">
        <f t="shared" si="1"/>
        <v>0</v>
      </c>
    </row>
    <row r="90" spans="1:12" s="107" customFormat="1" ht="16.5" thickBot="1">
      <c r="A90" s="162" t="s">
        <v>126</v>
      </c>
      <c r="B90" s="108"/>
      <c r="C90" s="109" t="s">
        <v>366</v>
      </c>
      <c r="D90" s="113" t="s">
        <v>161</v>
      </c>
      <c r="E90" s="114"/>
      <c r="F90" s="113"/>
      <c r="G90" s="113"/>
      <c r="H90" s="115"/>
      <c r="I90" s="116">
        <f>SUM(I91:I94)</f>
        <v>0</v>
      </c>
      <c r="J90" s="116">
        <f>SUM(J91:J94)</f>
        <v>0</v>
      </c>
      <c r="K90" s="116">
        <f>SUM(K91:K94)</f>
        <v>0</v>
      </c>
      <c r="L90" s="116">
        <f t="shared" si="1"/>
        <v>0</v>
      </c>
    </row>
    <row r="91" spans="1:12" s="161" customFormat="1" ht="15.75" thickBot="1">
      <c r="A91" s="162" t="s">
        <v>127</v>
      </c>
      <c r="B91" s="75"/>
      <c r="C91" s="82"/>
      <c r="D91" s="77" t="s">
        <v>367</v>
      </c>
      <c r="E91" s="78" t="s">
        <v>192</v>
      </c>
      <c r="F91" s="78"/>
      <c r="G91" s="78"/>
      <c r="H91" s="79"/>
      <c r="I91" s="61"/>
      <c r="J91" s="61"/>
      <c r="K91" s="61"/>
      <c r="L91" s="330">
        <f t="shared" si="1"/>
        <v>0</v>
      </c>
    </row>
    <row r="92" spans="1:12" s="161" customFormat="1" ht="15.75" thickBot="1">
      <c r="A92" s="162" t="s">
        <v>128</v>
      </c>
      <c r="B92" s="75"/>
      <c r="C92" s="82"/>
      <c r="D92" s="77" t="s">
        <v>368</v>
      </c>
      <c r="E92" s="78" t="s">
        <v>162</v>
      </c>
      <c r="F92" s="78"/>
      <c r="G92" s="78"/>
      <c r="H92" s="79"/>
      <c r="I92" s="61"/>
      <c r="J92" s="61"/>
      <c r="K92" s="61"/>
      <c r="L92" s="330">
        <f t="shared" si="1"/>
        <v>0</v>
      </c>
    </row>
    <row r="93" spans="1:12" s="161" customFormat="1" ht="15.75" thickBot="1">
      <c r="A93" s="162" t="s">
        <v>129</v>
      </c>
      <c r="B93" s="75"/>
      <c r="C93" s="82"/>
      <c r="D93" s="77" t="s">
        <v>369</v>
      </c>
      <c r="E93" s="78" t="s">
        <v>193</v>
      </c>
      <c r="F93" s="43"/>
      <c r="G93" s="78"/>
      <c r="H93" s="79"/>
      <c r="I93" s="61"/>
      <c r="J93" s="61"/>
      <c r="K93" s="61"/>
      <c r="L93" s="330">
        <f t="shared" si="1"/>
        <v>0</v>
      </c>
    </row>
    <row r="94" spans="1:12" s="161" customFormat="1" ht="15.75" thickBot="1">
      <c r="A94" s="162" t="s">
        <v>130</v>
      </c>
      <c r="B94" s="75"/>
      <c r="C94" s="82"/>
      <c r="D94" s="77" t="s">
        <v>362</v>
      </c>
      <c r="E94" s="78" t="s">
        <v>163</v>
      </c>
      <c r="F94" s="43"/>
      <c r="G94" s="78"/>
      <c r="H94" s="79"/>
      <c r="I94" s="62"/>
      <c r="J94" s="62"/>
      <c r="K94" s="62"/>
      <c r="L94" s="331">
        <f t="shared" si="1"/>
        <v>0</v>
      </c>
    </row>
    <row r="95" spans="1:12" s="103" customFormat="1" ht="30" customHeight="1" thickBot="1">
      <c r="A95" s="162" t="s">
        <v>131</v>
      </c>
      <c r="B95" s="397" t="s">
        <v>468</v>
      </c>
      <c r="C95" s="398"/>
      <c r="D95" s="398"/>
      <c r="E95" s="398"/>
      <c r="F95" s="398"/>
      <c r="G95" s="398"/>
      <c r="H95" s="406"/>
      <c r="I95" s="100">
        <f>SUM(I75,I87)</f>
        <v>85249</v>
      </c>
      <c r="J95" s="100">
        <f>SUM(J75,J87)</f>
        <v>0</v>
      </c>
      <c r="K95" s="100">
        <f>SUM(K75,K87)</f>
        <v>0</v>
      </c>
      <c r="L95" s="100">
        <f t="shared" si="1"/>
        <v>85249</v>
      </c>
    </row>
    <row r="96" spans="1:12" s="107" customFormat="1" ht="16.5" thickBot="1">
      <c r="A96" s="162" t="s">
        <v>132</v>
      </c>
      <c r="B96" s="104" t="s">
        <v>85</v>
      </c>
      <c r="C96" s="105" t="s">
        <v>370</v>
      </c>
      <c r="D96" s="105"/>
      <c r="E96" s="105"/>
      <c r="F96" s="105"/>
      <c r="G96" s="105"/>
      <c r="H96" s="105"/>
      <c r="I96" s="106">
        <f>SUM(I97:I103)</f>
        <v>0</v>
      </c>
      <c r="J96" s="106">
        <f>SUM(J97:J103)</f>
        <v>0</v>
      </c>
      <c r="K96" s="106">
        <f>SUM(K97:K103)</f>
        <v>0</v>
      </c>
      <c r="L96" s="106">
        <f t="shared" si="1"/>
        <v>0</v>
      </c>
    </row>
    <row r="97" spans="1:12" s="107" customFormat="1" ht="16.5" thickBot="1">
      <c r="A97" s="162" t="s">
        <v>133</v>
      </c>
      <c r="B97" s="108"/>
      <c r="C97" s="123" t="s">
        <v>371</v>
      </c>
      <c r="D97" s="124" t="s">
        <v>375</v>
      </c>
      <c r="E97" s="124"/>
      <c r="F97" s="124"/>
      <c r="G97" s="124"/>
      <c r="H97" s="125"/>
      <c r="I97" s="129"/>
      <c r="J97" s="129"/>
      <c r="K97" s="129"/>
      <c r="L97" s="129">
        <f t="shared" si="1"/>
        <v>0</v>
      </c>
    </row>
    <row r="98" spans="1:12" s="68" customFormat="1" ht="15" customHeight="1" thickBot="1">
      <c r="A98" s="162" t="s">
        <v>134</v>
      </c>
      <c r="B98" s="67"/>
      <c r="C98" s="56"/>
      <c r="D98" s="283" t="s">
        <v>379</v>
      </c>
      <c r="E98" s="66" t="s">
        <v>382</v>
      </c>
      <c r="F98" s="66"/>
      <c r="G98" s="66"/>
      <c r="H98" s="140"/>
      <c r="I98" s="134"/>
      <c r="J98" s="134"/>
      <c r="K98" s="134"/>
      <c r="L98" s="332">
        <f t="shared" si="1"/>
        <v>0</v>
      </c>
    </row>
    <row r="99" spans="1:12" s="68" customFormat="1" ht="15" customHeight="1" thickBot="1">
      <c r="A99" s="162" t="s">
        <v>135</v>
      </c>
      <c r="B99" s="67"/>
      <c r="C99" s="56"/>
      <c r="D99" s="283" t="s">
        <v>380</v>
      </c>
      <c r="E99" s="66" t="s">
        <v>223</v>
      </c>
      <c r="F99" s="66"/>
      <c r="G99" s="66"/>
      <c r="H99" s="140"/>
      <c r="I99" s="134"/>
      <c r="J99" s="134"/>
      <c r="K99" s="134"/>
      <c r="L99" s="332">
        <f t="shared" si="1"/>
        <v>0</v>
      </c>
    </row>
    <row r="100" spans="1:12" s="68" customFormat="1" ht="15" customHeight="1" thickBot="1">
      <c r="A100" s="162" t="s">
        <v>136</v>
      </c>
      <c r="B100" s="267"/>
      <c r="C100" s="268"/>
      <c r="D100" s="274" t="s">
        <v>381</v>
      </c>
      <c r="E100" s="269" t="s">
        <v>383</v>
      </c>
      <c r="F100" s="269"/>
      <c r="G100" s="269"/>
      <c r="H100" s="270"/>
      <c r="I100" s="271"/>
      <c r="J100" s="271"/>
      <c r="K100" s="271"/>
      <c r="L100" s="333">
        <f t="shared" si="1"/>
        <v>0</v>
      </c>
    </row>
    <row r="101" spans="1:12" s="107" customFormat="1" ht="16.5" thickBot="1">
      <c r="A101" s="162" t="s">
        <v>137</v>
      </c>
      <c r="B101" s="108"/>
      <c r="C101" s="123" t="s">
        <v>372</v>
      </c>
      <c r="D101" s="113" t="s">
        <v>376</v>
      </c>
      <c r="E101" s="113"/>
      <c r="F101" s="113"/>
      <c r="G101" s="113"/>
      <c r="H101" s="115"/>
      <c r="I101" s="116"/>
      <c r="J101" s="116"/>
      <c r="K101" s="116"/>
      <c r="L101" s="116">
        <f t="shared" si="1"/>
        <v>0</v>
      </c>
    </row>
    <row r="102" spans="1:12" s="107" customFormat="1" ht="16.5" thickBot="1">
      <c r="A102" s="162" t="s">
        <v>138</v>
      </c>
      <c r="B102" s="108"/>
      <c r="C102" s="123" t="s">
        <v>373</v>
      </c>
      <c r="D102" s="113" t="s">
        <v>377</v>
      </c>
      <c r="E102" s="113"/>
      <c r="F102" s="113"/>
      <c r="G102" s="113"/>
      <c r="H102" s="115"/>
      <c r="I102" s="280"/>
      <c r="J102" s="280"/>
      <c r="K102" s="280"/>
      <c r="L102" s="280">
        <f t="shared" si="1"/>
        <v>0</v>
      </c>
    </row>
    <row r="103" spans="1:12" s="87" customFormat="1" ht="15" customHeight="1" thickBot="1">
      <c r="A103" s="162" t="s">
        <v>139</v>
      </c>
      <c r="B103" s="273"/>
      <c r="C103" s="272" t="s">
        <v>374</v>
      </c>
      <c r="D103" s="275" t="s">
        <v>378</v>
      </c>
      <c r="E103" s="276"/>
      <c r="F103" s="276"/>
      <c r="G103" s="276"/>
      <c r="H103" s="277"/>
      <c r="I103" s="278"/>
      <c r="J103" s="278"/>
      <c r="K103" s="278"/>
      <c r="L103" s="278">
        <f t="shared" si="1"/>
        <v>0</v>
      </c>
    </row>
    <row r="104" spans="1:12" s="103" customFormat="1" ht="30" customHeight="1" thickBot="1">
      <c r="A104" s="162" t="s">
        <v>140</v>
      </c>
      <c r="B104" s="397" t="s">
        <v>469</v>
      </c>
      <c r="C104" s="398"/>
      <c r="D104" s="398"/>
      <c r="E104" s="398"/>
      <c r="F104" s="398"/>
      <c r="G104" s="398"/>
      <c r="H104" s="406"/>
      <c r="I104" s="126">
        <f>SUM(I95,I96)</f>
        <v>85249</v>
      </c>
      <c r="J104" s="126">
        <f>SUM(J95,J96)</f>
        <v>0</v>
      </c>
      <c r="K104" s="126">
        <f>SUM(K95,K96)</f>
        <v>0</v>
      </c>
      <c r="L104" s="126">
        <f t="shared" si="1"/>
        <v>85249</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Mónika</dc:creator>
  <cp:keywords/>
  <dc:description/>
  <cp:lastModifiedBy>Pénzügy</cp:lastModifiedBy>
  <cp:lastPrinted>2023-08-22T12:17:29Z</cp:lastPrinted>
  <dcterms:created xsi:type="dcterms:W3CDTF">2013-01-30T07:43:45Z</dcterms:created>
  <dcterms:modified xsi:type="dcterms:W3CDTF">2023-08-22T12:21:58Z</dcterms:modified>
  <cp:category/>
  <cp:version/>
  <cp:contentType/>
  <cp:contentStatus/>
</cp:coreProperties>
</file>